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Balances y Press Releases\CRESUD\FY 2023\FY23\Earnings y Short Press Releases\"/>
    </mc:Choice>
  </mc:AlternateContent>
  <xr:revisionPtr revIDLastSave="0" documentId="13_ncr:1_{2FC85BCA-7571-431A-B392-1A6D6FD6F352}" xr6:coauthVersionLast="47" xr6:coauthVersionMax="47" xr10:uidLastSave="{00000000-0000-0000-0000-000000000000}"/>
  <bookViews>
    <workbookView xWindow="20370" yWindow="-120" windowWidth="29040" windowHeight="15840" tabRatio="820" activeTab="9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9" i="8" l="1"/>
  <c r="E49" i="8"/>
  <c r="F49" i="8"/>
  <c r="G49" i="8"/>
  <c r="C49" i="8"/>
  <c r="F12" i="5"/>
  <c r="D20" i="9" l="1"/>
  <c r="C20" i="9"/>
  <c r="C7" i="8"/>
  <c r="D7" i="8"/>
  <c r="E7" i="8"/>
  <c r="F7" i="8"/>
  <c r="G7" i="8"/>
  <c r="C10" i="8"/>
  <c r="D10" i="8"/>
  <c r="E10" i="8"/>
  <c r="E14" i="8" s="1"/>
  <c r="F10" i="8"/>
  <c r="G10" i="8"/>
  <c r="C13" i="8"/>
  <c r="C14" i="8" s="1"/>
  <c r="D13" i="8"/>
  <c r="E13" i="8"/>
  <c r="F13" i="8"/>
  <c r="F14" i="8" s="1"/>
  <c r="G13" i="8"/>
  <c r="G14" i="8"/>
  <c r="E91" i="6"/>
  <c r="E90" i="6"/>
  <c r="E89" i="6"/>
  <c r="E72" i="6"/>
  <c r="D28" i="4"/>
  <c r="C28" i="4"/>
  <c r="D14" i="8" l="1"/>
  <c r="E28" i="4"/>
  <c r="D64" i="3"/>
  <c r="E64" i="3"/>
  <c r="C64" i="3"/>
  <c r="D59" i="3"/>
  <c r="E59" i="3"/>
  <c r="C59" i="3"/>
  <c r="E9" i="3" l="1"/>
  <c r="E11" i="3" s="1"/>
  <c r="E32" i="3"/>
  <c r="E34" i="3" s="1"/>
  <c r="E54" i="3"/>
  <c r="E56" i="3" s="1"/>
  <c r="D40" i="2" l="1"/>
  <c r="E40" i="2"/>
  <c r="C40" i="2"/>
  <c r="E36" i="2"/>
  <c r="E9" i="2"/>
  <c r="E16" i="2" s="1"/>
  <c r="E18" i="2" s="1"/>
  <c r="E23" i="2"/>
  <c r="E34" i="2"/>
  <c r="D55" i="1"/>
  <c r="E24" i="2" l="1"/>
  <c r="E26" i="2" l="1"/>
  <c r="E28" i="2" s="1"/>
  <c r="E37" i="2" s="1"/>
  <c r="E78" i="6" l="1"/>
  <c r="E31" i="6"/>
  <c r="E12" i="4"/>
  <c r="D10" i="4"/>
  <c r="D17" i="4" s="1"/>
  <c r="C10" i="4"/>
  <c r="C17" i="4" s="1"/>
  <c r="C22" i="4" s="1"/>
  <c r="C24" i="4" s="1"/>
  <c r="C26" i="4" s="1"/>
  <c r="E10" i="4" l="1"/>
  <c r="D22" i="4"/>
  <c r="D24" i="4" s="1"/>
  <c r="D26" i="4" s="1"/>
  <c r="D19" i="4"/>
  <c r="C19" i="4"/>
  <c r="E19" i="4" l="1"/>
  <c r="E22" i="4"/>
  <c r="D9" i="9"/>
  <c r="C9" i="9"/>
  <c r="E46" i="8"/>
  <c r="F46" i="8"/>
  <c r="G46" i="8"/>
  <c r="E40" i="8"/>
  <c r="F40" i="8"/>
  <c r="G40" i="8"/>
  <c r="E48" i="8"/>
  <c r="F48" i="8"/>
  <c r="G48" i="8"/>
  <c r="D30" i="8"/>
  <c r="C30" i="8"/>
  <c r="D26" i="8"/>
  <c r="C26" i="8"/>
  <c r="D26" i="5"/>
  <c r="D32" i="5" s="1"/>
  <c r="D34" i="5" s="1"/>
  <c r="C26" i="5"/>
  <c r="E26" i="5" s="1"/>
  <c r="E33" i="5"/>
  <c r="E31" i="5"/>
  <c r="E30" i="5"/>
  <c r="E29" i="5"/>
  <c r="E28" i="5"/>
  <c r="E27" i="5"/>
  <c r="E25" i="5"/>
  <c r="E24" i="5"/>
  <c r="E23" i="5"/>
  <c r="E22" i="5"/>
  <c r="E17" i="5"/>
  <c r="E15" i="5"/>
  <c r="E14" i="5"/>
  <c r="E13" i="5"/>
  <c r="E12" i="5"/>
  <c r="E11" i="5"/>
  <c r="E9" i="5"/>
  <c r="E8" i="5"/>
  <c r="E7" i="5"/>
  <c r="E6" i="5"/>
  <c r="F17" i="5" l="1"/>
  <c r="F47" i="8"/>
  <c r="E47" i="8"/>
  <c r="G47" i="8"/>
  <c r="F6" i="5"/>
  <c r="C32" i="5"/>
  <c r="E32" i="5" s="1"/>
  <c r="D34" i="2"/>
  <c r="C34" i="2"/>
  <c r="D23" i="2"/>
  <c r="C23" i="2"/>
  <c r="D9" i="2"/>
  <c r="D16" i="2" s="1"/>
  <c r="D18" i="2" s="1"/>
  <c r="C9" i="2"/>
  <c r="C16" i="2" s="1"/>
  <c r="C18" i="2" s="1"/>
  <c r="C36" i="2" l="1"/>
  <c r="D36" i="2"/>
  <c r="C34" i="5"/>
  <c r="E34" i="5" s="1"/>
  <c r="C24" i="2"/>
  <c r="C26" i="2" s="1"/>
  <c r="C28" i="2" s="1"/>
  <c r="C37" i="2" s="1"/>
  <c r="D24" i="2"/>
  <c r="D26" i="2" s="1"/>
  <c r="D28" i="2" s="1"/>
  <c r="D37" i="2" l="1"/>
  <c r="C7" i="9"/>
  <c r="C27" i="8"/>
  <c r="C29" i="8"/>
  <c r="D27" i="8"/>
  <c r="D7" i="9"/>
  <c r="D29" i="8"/>
  <c r="E103" i="6"/>
  <c r="E9" i="6"/>
  <c r="C10" i="5"/>
  <c r="D10" i="5"/>
  <c r="D16" i="5" s="1"/>
  <c r="D18" i="5" s="1"/>
  <c r="E18" i="4"/>
  <c r="E16" i="4"/>
  <c r="E15" i="4"/>
  <c r="E14" i="4"/>
  <c r="E13" i="4"/>
  <c r="E11" i="4"/>
  <c r="E9" i="4"/>
  <c r="E8" i="4"/>
  <c r="E7" i="4"/>
  <c r="E6" i="4"/>
  <c r="E7" i="7"/>
  <c r="D54" i="3"/>
  <c r="D56" i="3" s="1"/>
  <c r="C54" i="3"/>
  <c r="C56" i="3" s="1"/>
  <c r="D32" i="3"/>
  <c r="D34" i="3" s="1"/>
  <c r="C32" i="3"/>
  <c r="C34" i="3" s="1"/>
  <c r="D9" i="3"/>
  <c r="D11" i="3" s="1"/>
  <c r="C9" i="3"/>
  <c r="C11" i="3" s="1"/>
  <c r="K38" i="11"/>
  <c r="K33" i="11"/>
  <c r="K28" i="11"/>
  <c r="K23" i="11"/>
  <c r="K18" i="11"/>
  <c r="K13" i="11"/>
  <c r="K10" i="11"/>
  <c r="H38" i="11"/>
  <c r="G38" i="11"/>
  <c r="F38" i="11"/>
  <c r="E38" i="11"/>
  <c r="D38" i="11"/>
  <c r="C38" i="11"/>
  <c r="J34" i="11"/>
  <c r="J38" i="11" s="1"/>
  <c r="I34" i="11"/>
  <c r="I38" i="11" s="1"/>
  <c r="J33" i="11"/>
  <c r="I33" i="11"/>
  <c r="H33" i="11"/>
  <c r="J28" i="11"/>
  <c r="I28" i="11"/>
  <c r="H28" i="11"/>
  <c r="H30" i="11" s="1"/>
  <c r="G28" i="11"/>
  <c r="G30" i="11" s="1"/>
  <c r="F28" i="11"/>
  <c r="E28" i="11"/>
  <c r="D28" i="11"/>
  <c r="C28" i="11"/>
  <c r="J23" i="11"/>
  <c r="I23" i="11"/>
  <c r="H23" i="11"/>
  <c r="J18" i="11"/>
  <c r="I18" i="11"/>
  <c r="H18" i="11"/>
  <c r="H20" i="11" s="1"/>
  <c r="G18" i="11"/>
  <c r="G20" i="11" s="1"/>
  <c r="F18" i="11"/>
  <c r="E18" i="11"/>
  <c r="E20" i="11" s="1"/>
  <c r="D18" i="11"/>
  <c r="C18" i="11"/>
  <c r="J13" i="11"/>
  <c r="I13" i="11"/>
  <c r="H13" i="11"/>
  <c r="J10" i="11"/>
  <c r="J20" i="11" s="1"/>
  <c r="I10" i="11"/>
  <c r="I20" i="11" s="1"/>
  <c r="H10" i="11"/>
  <c r="G10" i="11"/>
  <c r="F10" i="11"/>
  <c r="F20" i="11" s="1"/>
  <c r="E10" i="11"/>
  <c r="D10" i="11"/>
  <c r="D20" i="11" s="1"/>
  <c r="C10" i="11"/>
  <c r="C20" i="11" s="1"/>
  <c r="C16" i="5" l="1"/>
  <c r="E10" i="5"/>
  <c r="K20" i="11"/>
  <c r="K30" i="11" s="1"/>
  <c r="I30" i="11"/>
  <c r="J30" i="11"/>
  <c r="C30" i="11"/>
  <c r="D30" i="11"/>
  <c r="E30" i="11"/>
  <c r="F30" i="11"/>
  <c r="C18" i="5" l="1"/>
  <c r="E18" i="5" s="1"/>
  <c r="F18" i="5" s="1"/>
  <c r="E16" i="5"/>
  <c r="D73" i="6"/>
  <c r="C73" i="6"/>
  <c r="C6" i="6"/>
  <c r="C12" i="6" s="1"/>
  <c r="D6" i="6"/>
  <c r="D12" i="6" s="1"/>
  <c r="F14" i="5"/>
  <c r="F11" i="5"/>
  <c r="C55" i="1"/>
  <c r="E10" i="7"/>
  <c r="E9" i="7"/>
  <c r="E8" i="7"/>
  <c r="E6" i="7"/>
  <c r="E88" i="6"/>
  <c r="E87" i="6"/>
  <c r="E85" i="6"/>
  <c r="E75" i="6"/>
  <c r="E74" i="6"/>
  <c r="E71" i="6"/>
  <c r="E70" i="6"/>
  <c r="E50" i="6"/>
  <c r="E48" i="6"/>
  <c r="E47" i="6"/>
  <c r="E46" i="6"/>
  <c r="E43" i="6"/>
  <c r="E42" i="6"/>
  <c r="E11" i="6"/>
  <c r="E7" i="6"/>
  <c r="E34" i="6"/>
  <c r="E33" i="6"/>
  <c r="E28" i="6"/>
  <c r="E27" i="6"/>
  <c r="E24" i="6"/>
  <c r="E23" i="6"/>
  <c r="F15" i="5"/>
  <c r="F7" i="5" l="1"/>
  <c r="F13" i="5"/>
  <c r="F8" i="5"/>
  <c r="F10" i="5" l="1"/>
  <c r="F16" i="5"/>
  <c r="E31" i="4" l="1"/>
  <c r="E32" i="4"/>
  <c r="D11" i="9"/>
  <c r="C11" i="9"/>
  <c r="D22" i="8"/>
  <c r="C22" i="8"/>
  <c r="E115" i="6"/>
  <c r="E114" i="6"/>
  <c r="E113" i="6"/>
  <c r="E112" i="6"/>
  <c r="E111" i="6"/>
  <c r="D98" i="6"/>
  <c r="D102" i="6" s="1"/>
  <c r="D104" i="6" s="1"/>
  <c r="C98" i="6"/>
  <c r="C102" i="6" s="1"/>
  <c r="E106" i="6"/>
  <c r="E105" i="6"/>
  <c r="E101" i="6"/>
  <c r="E100" i="6"/>
  <c r="E99" i="6"/>
  <c r="E97" i="6"/>
  <c r="E96" i="6"/>
  <c r="D86" i="6"/>
  <c r="D90" i="6" s="1"/>
  <c r="C86" i="6"/>
  <c r="E84" i="6"/>
  <c r="D77" i="6"/>
  <c r="D79" i="6" s="1"/>
  <c r="E73" i="6"/>
  <c r="E69" i="6"/>
  <c r="D59" i="6"/>
  <c r="C59" i="6"/>
  <c r="C63" i="6" s="1"/>
  <c r="E61" i="6"/>
  <c r="E60" i="6"/>
  <c r="E58" i="6"/>
  <c r="E57" i="6"/>
  <c r="E56" i="6"/>
  <c r="D45" i="6"/>
  <c r="C45" i="6"/>
  <c r="E41" i="6"/>
  <c r="D26" i="6"/>
  <c r="D30" i="6" s="1"/>
  <c r="D32" i="6" s="1"/>
  <c r="C26" i="6"/>
  <c r="E22" i="6"/>
  <c r="E5" i="6"/>
  <c r="D39" i="8"/>
  <c r="C39" i="8"/>
  <c r="D38" i="8"/>
  <c r="C38" i="8"/>
  <c r="D37" i="8"/>
  <c r="C37" i="8"/>
  <c r="D46" i="1"/>
  <c r="C46" i="1"/>
  <c r="D36" i="1"/>
  <c r="C36" i="1"/>
  <c r="D31" i="1"/>
  <c r="C31" i="1"/>
  <c r="D21" i="1"/>
  <c r="C21" i="1"/>
  <c r="C90" i="6" l="1"/>
  <c r="C91" i="6" s="1"/>
  <c r="E86" i="6"/>
  <c r="D91" i="6"/>
  <c r="C49" i="6"/>
  <c r="E45" i="6"/>
  <c r="C30" i="6"/>
  <c r="E26" i="6"/>
  <c r="D21" i="8"/>
  <c r="C24" i="8"/>
  <c r="D10" i="9"/>
  <c r="C32" i="1"/>
  <c r="E59" i="6"/>
  <c r="C40" i="8"/>
  <c r="D40" i="8"/>
  <c r="C20" i="8"/>
  <c r="D20" i="8"/>
  <c r="C10" i="9"/>
  <c r="D24" i="8"/>
  <c r="D56" i="1"/>
  <c r="D57" i="1" s="1"/>
  <c r="C46" i="8"/>
  <c r="C48" i="8"/>
  <c r="D32" i="1"/>
  <c r="C56" i="1"/>
  <c r="C57" i="1" s="1"/>
  <c r="D48" i="8"/>
  <c r="D46" i="8"/>
  <c r="E6" i="6"/>
  <c r="E98" i="6"/>
  <c r="D63" i="6"/>
  <c r="E63" i="6" s="1"/>
  <c r="E12" i="6"/>
  <c r="C77" i="6"/>
  <c r="E102" i="6"/>
  <c r="C104" i="6"/>
  <c r="C64" i="6"/>
  <c r="D49" i="6"/>
  <c r="E77" i="6" l="1"/>
  <c r="C79" i="6"/>
  <c r="E79" i="6" s="1"/>
  <c r="E17" i="4"/>
  <c r="E23" i="4"/>
  <c r="D23" i="8"/>
  <c r="D25" i="8" s="1"/>
  <c r="C51" i="6"/>
  <c r="E49" i="6"/>
  <c r="C32" i="6"/>
  <c r="E32" i="6" s="1"/>
  <c r="E30" i="6"/>
  <c r="C21" i="8"/>
  <c r="D47" i="8"/>
  <c r="C47" i="8"/>
  <c r="D51" i="6"/>
  <c r="E104" i="6"/>
  <c r="D64" i="6"/>
  <c r="E13" i="6" l="1"/>
  <c r="C23" i="8"/>
  <c r="E24" i="4"/>
  <c r="E51" i="6"/>
  <c r="E64" i="6"/>
  <c r="E15" i="6" l="1"/>
  <c r="E14" i="6"/>
  <c r="E26" i="4"/>
  <c r="C25" i="8"/>
  <c r="D13" i="9"/>
  <c r="C13" i="9"/>
  <c r="C20" i="4" l="1"/>
  <c r="D20" i="4"/>
  <c r="E20" i="4" l="1"/>
</calcChain>
</file>

<file path=xl/sharedStrings.xml><?xml version="1.0" encoding="utf-8"?>
<sst xmlns="http://schemas.openxmlformats.org/spreadsheetml/2006/main" count="513" uniqueCount="280">
  <si>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</si>
  <si>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</si>
  <si>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</si>
  <si>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</si>
  <si>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</si>
  <si>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</si>
  <si>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</si>
  <si>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</si>
  <si>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</si>
  <si>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</si>
  <si>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</si>
  <si>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</si>
  <si>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</si>
  <si>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</si>
  <si>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</si>
  <si>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</si>
  <si>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</si>
  <si>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</si>
  <si>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</si>
  <si>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</si>
  <si>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</si>
  <si>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</si>
  <si>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</si>
  <si>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</si>
  <si>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</si>
  <si>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</si>
  <si>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</si>
  <si>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</si>
  <si>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</si>
  <si>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</si>
  <si>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</si>
  <si>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</si>
  <si>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</si>
  <si>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</si>
  <si>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</si>
  <si>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</si>
  <si>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</si>
  <si>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</si>
  <si>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</si>
  <si>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</si>
  <si>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</si>
  <si>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</si>
  <si>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</si>
  <si>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</si>
  <si>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</si>
  <si>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</si>
  <si>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</si>
  <si>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</si>
  <si>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</si>
  <si>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</si>
  <si>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</si>
  <si>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</si>
  <si>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</si>
  <si>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</si>
  <si>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</si>
  <si>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</si>
  <si>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</si>
  <si>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</si>
  <si>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</si>
  <si>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</si>
  <si>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</si>
  <si>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</si>
  <si>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</si>
  <si>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</si>
  <si>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</si>
  <si>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</si>
  <si>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</si>
  <si>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</si>
  <si>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</si>
  <si>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</si>
  <si>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</si>
  <si>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Capital contributions to associates and joint ventures</t>
  </si>
  <si>
    <t>Acquisitions and improvements of property, plant and equipment</t>
  </si>
  <si>
    <t>Acquisition of intangible assets</t>
  </si>
  <si>
    <t>Proceeds from sales of property, plant and equipment</t>
  </si>
  <si>
    <t>Dividends collected from associates and joint ventures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</si>
  <si>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</si>
  <si>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</si>
  <si>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</si>
  <si>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</si>
  <si>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</si>
  <si>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Repurchase of non-convertible notes</t>
  </si>
  <si>
    <t>Cash and cash equivalents at the end of the period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</si>
  <si>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</si>
  <si>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</si>
  <si>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</si>
  <si>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</si>
  <si>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</si>
  <si>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</si>
  <si>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</si>
  <si>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</si>
  <si>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</si>
  <si>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</si>
  <si>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</si>
  <si>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</si>
  <si>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</si>
  <si>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</si>
  <si>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</si>
  <si>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</si>
  <si>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</si>
  <si>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</si>
  <si>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</si>
  <si>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</si>
  <si>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</si>
  <si>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I)	Land Development, Transformation and Sales</t>
  </si>
  <si>
    <t>in ARS million</t>
  </si>
  <si>
    <t>Gross loss</t>
  </si>
  <si>
    <t>Profit from operations</t>
  </si>
  <si>
    <t>Segment profit</t>
  </si>
  <si>
    <t>Adjusted EBITDA</t>
  </si>
  <si>
    <t>II)	Agricultural Production</t>
  </si>
  <si>
    <t>Profit from associates</t>
  </si>
  <si>
    <t>II.a) Crops and Sugarcane</t>
  </si>
  <si>
    <t>Crops</t>
  </si>
  <si>
    <t xml:space="preserve">Gross profit </t>
  </si>
  <si>
    <t xml:space="preserve">General and administrative expenses </t>
  </si>
  <si>
    <t>Share of loss of associates</t>
  </si>
  <si>
    <t>Sugarcane</t>
  </si>
  <si>
    <t xml:space="preserve">Revenues </t>
  </si>
  <si>
    <t>II.b) Cattle Production</t>
  </si>
  <si>
    <t>In ARS Million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</si>
  <si>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</si>
  <si>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</si>
  <si>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</si>
  <si>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</si>
  <si>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</si>
  <si>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</si>
  <si>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Segment Profit</t>
  </si>
  <si>
    <t>IV) Corporate Segment</t>
  </si>
  <si>
    <t>Loss from operations</t>
  </si>
  <si>
    <t>Consolidated Results of our Subsidiary IRSA Inversiones y Representaciones S.A.</t>
  </si>
  <si>
    <t xml:space="preserve">Adjusted EBITDA </t>
  </si>
  <si>
    <t>Segment Result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</si>
  <si>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</si>
  <si>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</si>
  <si>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</si>
  <si>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</si>
  <si>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</si>
  <si>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</si>
  <si>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</si>
  <si>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</si>
  <si>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</si>
  <si>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</si>
  <si>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Total net cash (used in) / generated during the fiscal period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</si>
  <si>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</si>
  <si>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</si>
  <si>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</si>
  <si>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</si>
  <si>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</si>
  <si>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</si>
  <si>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</si>
  <si>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</si>
  <si>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</si>
  <si>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</si>
  <si>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</si>
  <si>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</si>
  <si>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Activity profit</t>
  </si>
  <si>
    <t xml:space="preserve">Profit / (Loss) from operations </t>
  </si>
  <si>
    <t>Activity Profit / (Loss)</t>
  </si>
  <si>
    <r>
      <t xml:space="preserve">In </t>
    </r>
    <r>
      <rPr>
        <b/>
        <sz val="8"/>
        <color rgb="FF000000"/>
        <rFont val="Arial"/>
        <family val="2"/>
      </rPr>
      <t>ARS Million</t>
    </r>
  </si>
  <si>
    <t>Net cash generated by investment activities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</si>
  <si>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</si>
  <si>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</si>
  <si>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</si>
  <si>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</si>
  <si>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</si>
  <si>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</si>
  <si>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</si>
  <si>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</si>
  <si>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</si>
  <si>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</si>
  <si>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r>
      <t xml:space="preserve">Liquidity </t>
    </r>
    <r>
      <rPr>
        <vertAlign val="superscript"/>
        <sz val="8"/>
        <color rgb="FF000000"/>
        <rFont val="Arial"/>
        <family val="2"/>
      </rPr>
      <t>(1)</t>
    </r>
  </si>
  <si>
    <r>
      <t>Solvency</t>
    </r>
    <r>
      <rPr>
        <sz val="8"/>
        <rFont val="Arial"/>
        <family val="2"/>
      </rPr>
      <t xml:space="preserve"> </t>
    </r>
    <r>
      <rPr>
        <vertAlign val="superscript"/>
        <sz val="8"/>
        <rFont val="Arial"/>
        <family val="2"/>
      </rPr>
      <t>(2)</t>
    </r>
  </si>
  <si>
    <r>
      <t xml:space="preserve">Restricted capital </t>
    </r>
    <r>
      <rPr>
        <vertAlign val="superscript"/>
        <sz val="8"/>
        <color rgb="FF000000"/>
        <rFont val="Arial"/>
        <family val="2"/>
      </rPr>
      <t>(3)</t>
    </r>
  </si>
  <si>
    <t>Acquisition and improvement of investment properties</t>
  </si>
  <si>
    <t>Proceeds from sales of investment properties</t>
  </si>
  <si>
    <t>Urban Properties 
and Investments</t>
  </si>
  <si>
    <t>Management fees</t>
  </si>
  <si>
    <t>Net (loss)/ gain from fair value adjustment of investment properties</t>
  </si>
  <si>
    <t>Other comprehensive income/(loss):</t>
  </si>
  <si>
    <t>Management Fee</t>
  </si>
  <si>
    <t>(4) Net income for the fiscal year (excluding Other Comprehensive Income) / Average Total Shareholders’ Equity</t>
  </si>
  <si>
    <r>
      <t>Profitability</t>
    </r>
    <r>
      <rPr>
        <vertAlign val="superscript"/>
        <sz val="8"/>
        <color rgb="FF000000"/>
        <rFont val="Arial"/>
        <family val="2"/>
      </rPr>
      <t xml:space="preserve"> (4)</t>
    </r>
  </si>
  <si>
    <t>Result from fair value of investment properties, not realized - Agribusiness</t>
  </si>
  <si>
    <t>Result from fair value of investment properties, not realized - Real Estate business</t>
  </si>
  <si>
    <t>Profit before income tax</t>
  </si>
  <si>
    <t>Profit for the period</t>
  </si>
  <si>
    <t>06.30.22</t>
  </si>
  <si>
    <t>Land Reserve</t>
  </si>
  <si>
    <t>Payment of borrowings with reladed parties</t>
  </si>
  <si>
    <t>Repurchase of treasury shares</t>
  </si>
  <si>
    <t>Exercise of warrants</t>
  </si>
  <si>
    <t>Realized sale - Agribusiness</t>
  </si>
  <si>
    <t>Results from associates</t>
  </si>
  <si>
    <t>Activity Loss</t>
  </si>
  <si>
    <t xml:space="preserve">Loss from operations </t>
  </si>
  <si>
    <t xml:space="preserve">Gross Loss </t>
  </si>
  <si>
    <t>Results from operations</t>
  </si>
  <si>
    <t>Segment results</t>
  </si>
  <si>
    <t>Income tax liabilities</t>
  </si>
  <si>
    <t>(Loss)/ profit from operations</t>
  </si>
  <si>
    <t>Share of profit/ (loss) of associates and joint ventures</t>
  </si>
  <si>
    <t>(Loss)/ profit before financial results and income tax</t>
  </si>
  <si>
    <t>(Loss)/ profit before income tax</t>
  </si>
  <si>
    <t>Currency translation adjustment and other comprehensive results from subsidiaries</t>
  </si>
  <si>
    <t>Revaluation surplus</t>
  </si>
  <si>
    <t>Total other comprehensive (loss)/ income for the period</t>
  </si>
  <si>
    <t>Profit for the period attributable to:</t>
  </si>
  <si>
    <t>Profit for the period per share attributable to equity holders of the parent:</t>
  </si>
  <si>
    <t>Net cash (used in) / generated from operating activities</t>
  </si>
  <si>
    <t>Proceeds from sales of intangible assets</t>
  </si>
  <si>
    <t>Proceeds from loans granted</t>
  </si>
  <si>
    <t>Loans granted</t>
  </si>
  <si>
    <t>Net cash generated from investing activities</t>
  </si>
  <si>
    <t>Capital contributions from non-controlling interest in subsidiaries</t>
  </si>
  <si>
    <t>Dividends paid</t>
  </si>
  <si>
    <t>Payment of financial leases</t>
  </si>
  <si>
    <t>Net decrease in cash and cash equivalents</t>
  </si>
  <si>
    <t>Results from associates and joint ventures</t>
  </si>
  <si>
    <t>Results from operations before financing and taxation</t>
  </si>
  <si>
    <t>Result of the period of continuous operations</t>
  </si>
  <si>
    <t>Result of discontinued operations after taxes</t>
  </si>
  <si>
    <t>Net cash generated by (used in) operating activities</t>
  </si>
  <si>
    <t>Realized sale - Real Estate</t>
  </si>
  <si>
    <t>Unaudited Condensed Interim Consolidated Statements of Financial Position 
as of June 30, 2023 and June 30, 2022</t>
  </si>
  <si>
    <t>06.30.23</t>
  </si>
  <si>
    <t>Right of use assets</t>
  </si>
  <si>
    <t xml:space="preserve">Income tax and MPIT credits </t>
  </si>
  <si>
    <t>06.30.21</t>
  </si>
  <si>
    <t>Loss for the year from discontinued operations</t>
  </si>
  <si>
    <t>Other comprehensive (loss)/ income for the year from discontinued operations</t>
  </si>
  <si>
    <t>Total other comprehensive (loss)/ income for the year</t>
  </si>
  <si>
    <t>Total comprehensive income/ (loss) for the year</t>
  </si>
  <si>
    <t>Total comprehensive income/ (loss) from continuing operations</t>
  </si>
  <si>
    <t>Total comprehensive (loss)/ income from discontinued operations</t>
  </si>
  <si>
    <t>Total comprehensive income/ (loss) from the year</t>
  </si>
  <si>
    <t>Profit/ (loss) from continuing operations attributable to:</t>
  </si>
  <si>
    <t>Total comprehensive income/ (loss) attributable to:</t>
  </si>
  <si>
    <t>Profit/ (loss) per share from continuing operations attributable to equity holders of the parent</t>
  </si>
  <si>
    <t xml:space="preserve"> 06.30.22 </t>
  </si>
  <si>
    <t xml:space="preserve"> 06.30.21</t>
  </si>
  <si>
    <t>Net cash generated from discontinued operating activities</t>
  </si>
  <si>
    <t>Net cash generated from operating activities</t>
  </si>
  <si>
    <t>Proceeds from decrease of participation in associates and joint ventures</t>
  </si>
  <si>
    <t>Contributions to associates and joint ventures pending subscription</t>
  </si>
  <si>
    <t>Financial advances</t>
  </si>
  <si>
    <t>Interest and dividends collected from financial assets</t>
  </si>
  <si>
    <t>Decrease in securities</t>
  </si>
  <si>
    <t>Cash incorporated by buissiness combination, net of cash paid</t>
  </si>
  <si>
    <t>Proceeds from/ (Payments of) derivative financial instruments</t>
  </si>
  <si>
    <t>Borrowings, issuance and new placement of non-convertible notes</t>
  </si>
  <si>
    <t>Obtaining of short term loans, net</t>
  </si>
  <si>
    <t>Borrowings with associates and joint ventures, net</t>
  </si>
  <si>
    <t>Proceeds from sales of non-controlling interest in subsidiaries</t>
  </si>
  <si>
    <t>Acquisition of non-controlling interest in subsidiaries</t>
  </si>
  <si>
    <t>Proceeds from issuance of shares and other equity instruments</t>
  </si>
  <si>
    <t>Lease liabilities paid</t>
  </si>
  <si>
    <t>Share capital increase in subsidiaries</t>
  </si>
  <si>
    <t>Irrevocable contributions received</t>
  </si>
  <si>
    <t>Net cash used in continuing financing activities</t>
  </si>
  <si>
    <t>Net cash used in discontinued financing activities</t>
  </si>
  <si>
    <t>Net decrease in cash and cash equivalents from continuing activities</t>
  </si>
  <si>
    <t>Net increase in cash and cash equivalents from discontinued activities</t>
  </si>
  <si>
    <t>Cash and cash equivalents at beginning of the year</t>
  </si>
  <si>
    <t>Foreign exchange gain/ (loss) in cash and changes in fair value of cash equivalents</t>
  </si>
  <si>
    <t>Result from exposure to inflation on cash and cash equivalents</t>
  </si>
  <si>
    <t>Deconsolidation</t>
  </si>
  <si>
    <t>FY 23</t>
  </si>
  <si>
    <t>FY 22</t>
  </si>
  <si>
    <t>Result for the period from continued operations</t>
  </si>
  <si>
    <t>Result from discontinued operations after income tax</t>
  </si>
  <si>
    <t>FY 2023</t>
  </si>
  <si>
    <t>FY 2022</t>
  </si>
  <si>
    <t>FY 23 vs. FY 22</t>
  </si>
  <si>
    <t>For the twelve-month period ended June 30 (in ARS million)</t>
  </si>
  <si>
    <t>Result from discontinued operations</t>
  </si>
  <si>
    <t>Realized initial recognition and changes in fair value of biological assets</t>
  </si>
  <si>
    <t>Barter agreement results</t>
  </si>
  <si>
    <t>Unaudited Condensed Interim Consolidated Statements of Income and Other Comprehensive Income for the twelve-month periods ended June 30, 2023, 2022 and 2021</t>
  </si>
  <si>
    <t>Unaudited Condensed Interim Consolidated Statements of Cash Flows
for the twelve-month periods ended June 30, 2023, 2022 and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</si>
</sst>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9"/>
      <name val="Arial"/>
      <family val="2"/>
    </font>
    <font>
      <b/>
      <i/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rgb="FFFFFFFF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u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rgb="FF000000"/>
      <name val="Arial"/>
      <family val="2"/>
    </font>
    <font>
      <vertAlign val="superscript"/>
      <sz val="8"/>
      <color rgb="FF000000"/>
      <name val="Arial"/>
      <family val="2"/>
    </font>
    <font>
      <vertAlign val="superscript"/>
      <sz val="8"/>
      <name val="Arial"/>
      <family val="2"/>
    </font>
    <font>
      <sz val="7"/>
      <color rgb="FF000000"/>
      <name val="Arial"/>
      <family val="2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8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BBB5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167" fontId="1" fillId="0" borderId="0"/>
    <xf numFmtId="43" fontId="1" fillId="0" borderId="0" applyFont="0" applyFill="0" applyBorder="0" applyAlignment="0" applyProtection="0"/>
  </cellStyleXfs>
  <cellXfs count="288">
    <xf numFmtId="0" fontId="0" fillId="0" borderId="0" xfId="0"/>
    <xf numFmtId="3" fontId="0" fillId="0" borderId="0" xfId="0" applyNumberFormat="1"/>
    <xf numFmtId="0" fontId="4" fillId="0" borderId="0" xfId="0" applyFont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3" fontId="7" fillId="0" borderId="0" xfId="0" applyNumberFormat="1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3" fontId="3" fillId="3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3" fontId="7" fillId="3" borderId="0" xfId="0" applyNumberFormat="1" applyFont="1" applyFill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11" fillId="5" borderId="5" xfId="0" applyFont="1" applyFill="1" applyBorder="1" applyAlignment="1">
      <alignment horizontal="left" vertical="center"/>
    </xf>
    <xf numFmtId="0" fontId="11" fillId="5" borderId="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3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justify" vertical="center" wrapText="1"/>
    </xf>
    <xf numFmtId="0" fontId="3" fillId="3" borderId="0" xfId="0" applyFont="1" applyFill="1" applyAlignment="1">
      <alignment horizontal="justify" vertical="center" wrapText="1"/>
    </xf>
    <xf numFmtId="0" fontId="7" fillId="3" borderId="0" xfId="0" applyFont="1" applyFill="1" applyAlignment="1">
      <alignment horizontal="justify" vertical="center" wrapText="1"/>
    </xf>
    <xf numFmtId="164" fontId="0" fillId="0" borderId="0" xfId="1" applyNumberFormat="1" applyFont="1"/>
    <xf numFmtId="0" fontId="10" fillId="0" borderId="0" xfId="0" applyFont="1" applyAlignment="1">
      <alignment vertical="center"/>
    </xf>
    <xf numFmtId="3" fontId="7" fillId="3" borderId="2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justify" vertical="center" wrapText="1"/>
    </xf>
    <xf numFmtId="0" fontId="7" fillId="3" borderId="1" xfId="0" applyFont="1" applyFill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 wrapText="1"/>
    </xf>
    <xf numFmtId="3" fontId="8" fillId="0" borderId="2" xfId="0" applyNumberFormat="1" applyFont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3" fontId="3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6" fillId="0" borderId="0" xfId="0" applyFont="1"/>
    <xf numFmtId="165" fontId="14" fillId="0" borderId="0" xfId="0" applyNumberFormat="1" applyFont="1"/>
    <xf numFmtId="0" fontId="14" fillId="0" borderId="0" xfId="0" applyFont="1" applyAlignment="1">
      <alignment horizontal="left"/>
    </xf>
    <xf numFmtId="165" fontId="14" fillId="0" borderId="0" xfId="2" applyNumberFormat="1" applyFont="1"/>
    <xf numFmtId="0" fontId="9" fillId="0" borderId="0" xfId="3" applyFont="1" applyAlignment="1">
      <alignment horizontal="left"/>
    </xf>
    <xf numFmtId="166" fontId="14" fillId="0" borderId="0" xfId="2" applyNumberFormat="1" applyFont="1" applyFill="1"/>
    <xf numFmtId="165" fontId="14" fillId="0" borderId="0" xfId="2" applyNumberFormat="1" applyFont="1" applyFill="1"/>
    <xf numFmtId="166" fontId="14" fillId="0" borderId="0" xfId="2" applyNumberFormat="1" applyFont="1"/>
    <xf numFmtId="165" fontId="9" fillId="0" borderId="0" xfId="2" applyNumberFormat="1" applyFont="1" applyAlignment="1">
      <alignment wrapText="1"/>
    </xf>
    <xf numFmtId="167" fontId="14" fillId="0" borderId="0" xfId="4" applyFont="1" applyAlignment="1">
      <alignment horizontal="left"/>
    </xf>
    <xf numFmtId="3" fontId="7" fillId="3" borderId="2" xfId="0" applyNumberFormat="1" applyFont="1" applyFill="1" applyBorder="1" applyAlignment="1">
      <alignment horizontal="left" vertical="center"/>
    </xf>
    <xf numFmtId="3" fontId="7" fillId="6" borderId="2" xfId="0" applyNumberFormat="1" applyFont="1" applyFill="1" applyBorder="1" applyAlignment="1">
      <alignment horizontal="left" vertical="center"/>
    </xf>
    <xf numFmtId="3" fontId="7" fillId="6" borderId="2" xfId="0" applyNumberFormat="1" applyFont="1" applyFill="1" applyBorder="1" applyAlignment="1">
      <alignment horizontal="center" vertical="center"/>
    </xf>
    <xf numFmtId="165" fontId="7" fillId="3" borderId="2" xfId="2" applyNumberFormat="1" applyFont="1" applyFill="1" applyBorder="1" applyAlignment="1">
      <alignment horizontal="center" vertical="center"/>
    </xf>
    <xf numFmtId="3" fontId="17" fillId="7" borderId="2" xfId="0" applyNumberFormat="1" applyFont="1" applyFill="1" applyBorder="1" applyAlignment="1">
      <alignment horizontal="left" vertical="center"/>
    </xf>
    <xf numFmtId="3" fontId="17" fillId="7" borderId="2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3" fontId="8" fillId="0" borderId="4" xfId="0" applyNumberFormat="1" applyFont="1" applyBorder="1" applyAlignment="1">
      <alignment horizontal="right" vertical="center" wrapText="1"/>
    </xf>
    <xf numFmtId="0" fontId="7" fillId="0" borderId="4" xfId="0" applyFont="1" applyBorder="1" applyAlignment="1">
      <alignment horizontal="left" vertical="center"/>
    </xf>
    <xf numFmtId="3" fontId="14" fillId="0" borderId="0" xfId="0" applyNumberFormat="1" applyFont="1"/>
    <xf numFmtId="164" fontId="14" fillId="0" borderId="0" xfId="1" applyNumberFormat="1" applyFont="1"/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165" fontId="7" fillId="6" borderId="2" xfId="2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8" fontId="3" fillId="3" borderId="0" xfId="0" applyNumberFormat="1" applyFont="1" applyFill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17" fontId="7" fillId="2" borderId="1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165" fontId="14" fillId="0" borderId="0" xfId="2" applyNumberFormat="1" applyFont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/>
    </xf>
    <xf numFmtId="0" fontId="3" fillId="8" borderId="0" xfId="0" applyFont="1" applyFill="1" applyAlignment="1">
      <alignment horizontal="left" vertical="center"/>
    </xf>
    <xf numFmtId="164" fontId="3" fillId="8" borderId="0" xfId="1" applyNumberFormat="1" applyFont="1" applyFill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165" fontId="3" fillId="8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Fill="1" applyAlignment="1">
      <alignment horizontal="center" vertical="center" wrapText="1"/>
    </xf>
    <xf numFmtId="0" fontId="7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justify" vertical="center"/>
    </xf>
    <xf numFmtId="0" fontId="3" fillId="9" borderId="0" xfId="0" applyFont="1" applyFill="1" applyAlignment="1">
      <alignment horizontal="left" vertical="center"/>
    </xf>
    <xf numFmtId="164" fontId="3" fillId="9" borderId="0" xfId="1" applyNumberFormat="1" applyFont="1" applyFill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0" fontId="7" fillId="8" borderId="2" xfId="0" applyFont="1" applyFill="1" applyBorder="1" applyAlignment="1">
      <alignment horizontal="left" vertical="center"/>
    </xf>
    <xf numFmtId="0" fontId="21" fillId="0" borderId="0" xfId="0" applyFont="1" applyAlignment="1">
      <alignment horizontal="justify" vertical="center"/>
    </xf>
    <xf numFmtId="165" fontId="7" fillId="8" borderId="0" xfId="2" applyNumberFormat="1" applyFont="1" applyFill="1" applyAlignment="1">
      <alignment horizontal="center" vertical="center" wrapText="1"/>
    </xf>
    <xf numFmtId="168" fontId="0" fillId="0" borderId="0" xfId="0" applyNumberFormat="1"/>
    <xf numFmtId="3" fontId="3" fillId="3" borderId="0" xfId="0" applyNumberFormat="1" applyFont="1" applyFill="1" applyAlignment="1">
      <alignment horizontal="right" vertical="center"/>
    </xf>
    <xf numFmtId="3" fontId="3" fillId="4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164" fontId="7" fillId="8" borderId="0" xfId="1" applyNumberFormat="1" applyFont="1" applyFill="1" applyAlignment="1">
      <alignment horizontal="center" vertical="center" wrapText="1"/>
    </xf>
    <xf numFmtId="3" fontId="3" fillId="3" borderId="0" xfId="0" applyNumberFormat="1" applyFont="1" applyFill="1" applyAlignment="1">
      <alignment horizontal="right" vertical="center" wrapText="1"/>
    </xf>
    <xf numFmtId="3" fontId="3" fillId="0" borderId="0" xfId="0" applyNumberFormat="1" applyFont="1" applyAlignment="1">
      <alignment horizontal="right" vertical="center" wrapText="1"/>
    </xf>
    <xf numFmtId="3" fontId="7" fillId="3" borderId="0" xfId="0" applyNumberFormat="1" applyFont="1" applyFill="1" applyAlignment="1">
      <alignment horizontal="right" vertical="center" wrapText="1"/>
    </xf>
    <xf numFmtId="3" fontId="16" fillId="0" borderId="3" xfId="0" applyNumberFormat="1" applyFont="1" applyBorder="1" applyAlignment="1">
      <alignment horizontal="right" vertical="center"/>
    </xf>
    <xf numFmtId="3" fontId="16" fillId="0" borderId="1" xfId="0" applyNumberFormat="1" applyFont="1" applyBorder="1" applyAlignment="1">
      <alignment horizontal="right" vertical="center"/>
    </xf>
    <xf numFmtId="3" fontId="7" fillId="0" borderId="2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 vertical="center" wrapText="1"/>
    </xf>
    <xf numFmtId="0" fontId="7" fillId="0" borderId="0" xfId="0" applyFont="1" applyAlignment="1">
      <alignment horizontal="justify" vertical="center"/>
    </xf>
    <xf numFmtId="0" fontId="3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justify" vertical="center"/>
    </xf>
    <xf numFmtId="0" fontId="7" fillId="0" borderId="2" xfId="0" applyFont="1" applyBorder="1" applyAlignment="1">
      <alignment horizontal="justify" vertical="center"/>
    </xf>
    <xf numFmtId="0" fontId="7" fillId="0" borderId="4" xfId="0" applyFont="1" applyBorder="1" applyAlignment="1">
      <alignment horizontal="justify" vertical="center"/>
    </xf>
    <xf numFmtId="0" fontId="3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justify" vertical="center"/>
    </xf>
    <xf numFmtId="165" fontId="3" fillId="0" borderId="0" xfId="2" applyNumberFormat="1" applyFont="1" applyFill="1" applyAlignment="1">
      <alignment horizontal="center" vertical="center"/>
    </xf>
    <xf numFmtId="165" fontId="3" fillId="0" borderId="1" xfId="2" applyNumberFormat="1" applyFont="1" applyFill="1" applyBorder="1" applyAlignment="1">
      <alignment horizontal="center" vertical="center"/>
    </xf>
    <xf numFmtId="165" fontId="14" fillId="0" borderId="0" xfId="0" applyNumberFormat="1" applyFont="1" applyAlignment="1">
      <alignment horizontal="center"/>
    </xf>
    <xf numFmtId="0" fontId="3" fillId="8" borderId="0" xfId="0" applyFont="1" applyFill="1" applyAlignment="1">
      <alignment horizontal="left" vertical="center" wrapText="1"/>
    </xf>
    <xf numFmtId="0" fontId="7" fillId="8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horizontal="left" vertical="center" wrapText="1"/>
    </xf>
    <xf numFmtId="0" fontId="7" fillId="9" borderId="0" xfId="0" applyFont="1" applyFill="1" applyAlignment="1">
      <alignment horizontal="left" vertical="center" wrapText="1"/>
    </xf>
    <xf numFmtId="164" fontId="7" fillId="9" borderId="0" xfId="1" applyNumberFormat="1" applyFont="1" applyFill="1" applyAlignment="1">
      <alignment horizontal="center" vertical="center" wrapText="1"/>
    </xf>
    <xf numFmtId="165" fontId="7" fillId="0" borderId="1" xfId="2" applyNumberFormat="1" applyFont="1" applyFill="1" applyBorder="1" applyAlignment="1">
      <alignment horizontal="right" vertical="center" wrapText="1"/>
    </xf>
    <xf numFmtId="165" fontId="3" fillId="0" borderId="0" xfId="2" applyNumberFormat="1" applyFont="1" applyFill="1" applyAlignment="1">
      <alignment horizontal="right" vertical="center" wrapText="1"/>
    </xf>
    <xf numFmtId="165" fontId="3" fillId="8" borderId="1" xfId="2" applyNumberFormat="1" applyFont="1" applyFill="1" applyBorder="1" applyAlignment="1">
      <alignment horizontal="right" vertical="center" wrapText="1"/>
    </xf>
    <xf numFmtId="165" fontId="7" fillId="8" borderId="1" xfId="2" applyNumberFormat="1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right" vertical="center" wrapText="1"/>
    </xf>
    <xf numFmtId="0" fontId="7" fillId="9" borderId="0" xfId="0" applyFont="1" applyFill="1" applyAlignment="1">
      <alignment horizontal="left" vertical="center"/>
    </xf>
    <xf numFmtId="3" fontId="3" fillId="9" borderId="0" xfId="0" applyNumberFormat="1" applyFont="1" applyFill="1" applyAlignment="1">
      <alignment horizontal="right" vertical="center" wrapText="1"/>
    </xf>
    <xf numFmtId="165" fontId="7" fillId="9" borderId="1" xfId="2" applyNumberFormat="1" applyFont="1" applyFill="1" applyBorder="1" applyAlignment="1">
      <alignment horizontal="right" vertical="center" wrapText="1"/>
    </xf>
    <xf numFmtId="0" fontId="3" fillId="9" borderId="0" xfId="0" applyFont="1" applyFill="1" applyAlignment="1">
      <alignment horizontal="right" vertical="center" wrapText="1"/>
    </xf>
    <xf numFmtId="0" fontId="7" fillId="9" borderId="2" xfId="0" applyFont="1" applyFill="1" applyBorder="1" applyAlignment="1">
      <alignment horizontal="left" vertical="center"/>
    </xf>
    <xf numFmtId="3" fontId="3" fillId="8" borderId="0" xfId="0" applyNumberFormat="1" applyFont="1" applyFill="1" applyAlignment="1">
      <alignment horizontal="right" vertical="center" wrapText="1"/>
    </xf>
    <xf numFmtId="0" fontId="3" fillId="8" borderId="1" xfId="0" applyFont="1" applyFill="1" applyBorder="1" applyAlignment="1">
      <alignment horizontal="right" vertical="center" wrapText="1"/>
    </xf>
    <xf numFmtId="165" fontId="7" fillId="8" borderId="2" xfId="2" applyNumberFormat="1" applyFont="1" applyFill="1" applyBorder="1" applyAlignment="1">
      <alignment horizontal="right" vertical="center" wrapText="1"/>
    </xf>
    <xf numFmtId="0" fontId="9" fillId="8" borderId="1" xfId="0" applyFont="1" applyFill="1" applyBorder="1" applyAlignment="1">
      <alignment horizontal="left" vertical="center"/>
    </xf>
    <xf numFmtId="43" fontId="3" fillId="8" borderId="1" xfId="2" applyFont="1" applyFill="1" applyBorder="1" applyAlignment="1">
      <alignment horizontal="right" vertical="center" wrapText="1"/>
    </xf>
    <xf numFmtId="164" fontId="7" fillId="9" borderId="0" xfId="1" applyNumberFormat="1" applyFont="1" applyFill="1" applyAlignment="1">
      <alignment horizontal="right" vertical="center" wrapText="1"/>
    </xf>
    <xf numFmtId="164" fontId="3" fillId="8" borderId="0" xfId="1" applyNumberFormat="1" applyFont="1" applyFill="1" applyAlignment="1">
      <alignment horizontal="right" vertical="center" wrapText="1"/>
    </xf>
    <xf numFmtId="164" fontId="3" fillId="9" borderId="0" xfId="1" applyNumberFormat="1" applyFont="1" applyFill="1" applyAlignment="1">
      <alignment horizontal="right" vertical="center" wrapText="1"/>
    </xf>
    <xf numFmtId="164" fontId="3" fillId="8" borderId="1" xfId="1" applyNumberFormat="1" applyFont="1" applyFill="1" applyBorder="1" applyAlignment="1">
      <alignment horizontal="right" vertical="center" wrapText="1"/>
    </xf>
    <xf numFmtId="164" fontId="7" fillId="9" borderId="1" xfId="1" applyNumberFormat="1" applyFont="1" applyFill="1" applyBorder="1" applyAlignment="1">
      <alignment horizontal="right" vertical="center" wrapText="1"/>
    </xf>
    <xf numFmtId="164" fontId="7" fillId="8" borderId="2" xfId="1" applyNumberFormat="1" applyFont="1" applyFill="1" applyBorder="1" applyAlignment="1">
      <alignment horizontal="right" vertical="center" wrapText="1"/>
    </xf>
    <xf numFmtId="164" fontId="3" fillId="9" borderId="1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Fill="1" applyAlignment="1">
      <alignment horizontal="right" vertical="center" wrapText="1"/>
    </xf>
    <xf numFmtId="3" fontId="7" fillId="4" borderId="8" xfId="0" applyNumberFormat="1" applyFont="1" applyFill="1" applyBorder="1" applyAlignment="1">
      <alignment horizontal="right" vertical="center"/>
    </xf>
    <xf numFmtId="0" fontId="3" fillId="4" borderId="0" xfId="0" applyFont="1" applyFill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165" fontId="7" fillId="4" borderId="2" xfId="2" applyNumberFormat="1" applyFont="1" applyFill="1" applyBorder="1" applyAlignment="1">
      <alignment horizontal="right" vertical="center"/>
    </xf>
    <xf numFmtId="3" fontId="3" fillId="3" borderId="8" xfId="0" applyNumberFormat="1" applyFont="1" applyFill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165" fontId="7" fillId="4" borderId="1" xfId="2" applyNumberFormat="1" applyFont="1" applyFill="1" applyBorder="1" applyAlignment="1">
      <alignment horizontal="right" vertical="center"/>
    </xf>
    <xf numFmtId="164" fontId="7" fillId="0" borderId="0" xfId="1" applyNumberFormat="1" applyFont="1" applyFill="1" applyAlignment="1">
      <alignment horizontal="right" wrapText="1"/>
    </xf>
    <xf numFmtId="164" fontId="3" fillId="3" borderId="0" xfId="0" applyNumberFormat="1" applyFont="1" applyFill="1" applyAlignment="1">
      <alignment horizontal="right" wrapText="1"/>
    </xf>
    <xf numFmtId="164" fontId="3" fillId="4" borderId="0" xfId="0" applyNumberFormat="1" applyFont="1" applyFill="1" applyAlignment="1">
      <alignment horizontal="right" vertical="center" wrapText="1"/>
    </xf>
    <xf numFmtId="164" fontId="3" fillId="3" borderId="1" xfId="0" applyNumberFormat="1" applyFont="1" applyFill="1" applyBorder="1" applyAlignment="1">
      <alignment horizontal="right" wrapText="1"/>
    </xf>
    <xf numFmtId="164" fontId="7" fillId="4" borderId="1" xfId="0" applyNumberFormat="1" applyFont="1" applyFill="1" applyBorder="1" applyAlignment="1">
      <alignment horizontal="right" wrapText="1"/>
    </xf>
    <xf numFmtId="164" fontId="3" fillId="4" borderId="0" xfId="0" applyNumberFormat="1" applyFont="1" applyFill="1" applyAlignment="1">
      <alignment horizontal="right" wrapText="1"/>
    </xf>
    <xf numFmtId="165" fontId="7" fillId="3" borderId="1" xfId="2" applyNumberFormat="1" applyFont="1" applyFill="1" applyBorder="1" applyAlignment="1">
      <alignment horizontal="right" vertical="center" wrapText="1"/>
    </xf>
    <xf numFmtId="165" fontId="7" fillId="0" borderId="1" xfId="2" applyNumberFormat="1" applyFont="1" applyBorder="1" applyAlignment="1">
      <alignment horizontal="right" vertical="center" wrapText="1"/>
    </xf>
    <xf numFmtId="165" fontId="7" fillId="3" borderId="0" xfId="2" applyNumberFormat="1" applyFont="1" applyFill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0" fontId="3" fillId="8" borderId="2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0" fontId="3" fillId="3" borderId="8" xfId="0" applyFont="1" applyFill="1" applyBorder="1" applyAlignment="1">
      <alignment horizontal="right" vertical="center" wrapText="1"/>
    </xf>
    <xf numFmtId="3" fontId="7" fillId="9" borderId="0" xfId="0" applyNumberFormat="1" applyFont="1" applyFill="1" applyAlignment="1">
      <alignment horizontal="right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right" vertical="center" wrapText="1"/>
    </xf>
    <xf numFmtId="3" fontId="7" fillId="3" borderId="2" xfId="0" applyNumberFormat="1" applyFont="1" applyFill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0" fontId="3" fillId="8" borderId="2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3" borderId="0" xfId="0" applyNumberFormat="1" applyFont="1" applyFill="1" applyAlignment="1">
      <alignment horizontal="center" vertical="center"/>
    </xf>
    <xf numFmtId="164" fontId="3" fillId="3" borderId="1" xfId="1" applyNumberFormat="1" applyFont="1" applyFill="1" applyBorder="1" applyAlignment="1">
      <alignment horizontal="right" wrapText="1"/>
    </xf>
    <xf numFmtId="164" fontId="0" fillId="0" borderId="0" xfId="1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64" fontId="7" fillId="8" borderId="1" xfId="1" applyNumberFormat="1" applyFont="1" applyFill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right"/>
    </xf>
    <xf numFmtId="165" fontId="7" fillId="0" borderId="1" xfId="2" applyNumberFormat="1" applyFont="1" applyFill="1" applyBorder="1" applyAlignment="1">
      <alignment horizontal="right" vertical="center"/>
    </xf>
    <xf numFmtId="164" fontId="7" fillId="0" borderId="1" xfId="0" applyNumberFormat="1" applyFont="1" applyBorder="1" applyAlignment="1">
      <alignment horizontal="right" wrapText="1"/>
    </xf>
    <xf numFmtId="165" fontId="7" fillId="0" borderId="2" xfId="2" applyNumberFormat="1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horizontal="right" wrapText="1"/>
    </xf>
    <xf numFmtId="164" fontId="3" fillId="3" borderId="0" xfId="1" applyNumberFormat="1" applyFont="1" applyFill="1" applyAlignment="1">
      <alignment horizontal="right" vertical="center" wrapText="1"/>
    </xf>
    <xf numFmtId="164" fontId="3" fillId="0" borderId="1" xfId="1" applyNumberFormat="1" applyFont="1" applyBorder="1" applyAlignment="1">
      <alignment horizontal="right" vertical="center" wrapText="1"/>
    </xf>
    <xf numFmtId="164" fontId="7" fillId="3" borderId="1" xfId="1" applyNumberFormat="1" applyFont="1" applyFill="1" applyBorder="1" applyAlignment="1">
      <alignment horizontal="right" vertical="center" wrapText="1"/>
    </xf>
    <xf numFmtId="164" fontId="3" fillId="0" borderId="0" xfId="1" applyNumberFormat="1" applyFont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9" fontId="14" fillId="0" borderId="0" xfId="1" applyFont="1" applyAlignment="1">
      <alignment horizontal="right"/>
    </xf>
    <xf numFmtId="164" fontId="14" fillId="0" borderId="0" xfId="1" applyNumberFormat="1" applyFont="1" applyAlignment="1">
      <alignment horizontal="right"/>
    </xf>
    <xf numFmtId="164" fontId="7" fillId="8" borderId="0" xfId="1" applyNumberFormat="1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 vertical="center" wrapText="1"/>
    </xf>
    <xf numFmtId="43" fontId="3" fillId="0" borderId="1" xfId="2" applyFont="1" applyBorder="1" applyAlignment="1">
      <alignment horizontal="right" vertical="center" wrapText="1"/>
    </xf>
    <xf numFmtId="164" fontId="3" fillId="3" borderId="1" xfId="1" applyNumberFormat="1" applyFont="1" applyFill="1" applyBorder="1" applyAlignment="1">
      <alignment horizontal="right" vertical="center" wrapText="1"/>
    </xf>
    <xf numFmtId="43" fontId="3" fillId="3" borderId="1" xfId="2" applyFont="1" applyFill="1" applyBorder="1" applyAlignment="1">
      <alignment horizontal="right" vertical="center" wrapText="1"/>
    </xf>
    <xf numFmtId="164" fontId="3" fillId="9" borderId="0" xfId="1" applyNumberFormat="1" applyFont="1" applyFill="1" applyBorder="1" applyAlignment="1">
      <alignment horizontal="right" vertical="center" wrapText="1"/>
    </xf>
    <xf numFmtId="164" fontId="3" fillId="8" borderId="2" xfId="1" applyNumberFormat="1" applyFont="1" applyFill="1" applyBorder="1" applyAlignment="1">
      <alignment horizontal="right" vertical="center" wrapText="1"/>
    </xf>
    <xf numFmtId="164" fontId="7" fillId="9" borderId="2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3" fontId="22" fillId="0" borderId="0" xfId="0" applyNumberFormat="1" applyFont="1" applyAlignment="1">
      <alignment horizontal="right" vertical="center"/>
    </xf>
    <xf numFmtId="3" fontId="22" fillId="0" borderId="1" xfId="0" applyNumberFormat="1" applyFont="1" applyBorder="1" applyAlignment="1">
      <alignment horizontal="right" vertical="center"/>
    </xf>
    <xf numFmtId="0" fontId="22" fillId="0" borderId="1" xfId="0" applyFont="1" applyBorder="1" applyAlignment="1">
      <alignment horizontal="right" vertical="center"/>
    </xf>
    <xf numFmtId="3" fontId="3" fillId="0" borderId="2" xfId="0" applyNumberFormat="1" applyFont="1" applyBorder="1"/>
    <xf numFmtId="0" fontId="3" fillId="0" borderId="2" xfId="0" applyFont="1" applyBorder="1"/>
    <xf numFmtId="3" fontId="3" fillId="0" borderId="2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right"/>
    </xf>
    <xf numFmtId="0" fontId="7" fillId="0" borderId="3" xfId="0" applyFont="1" applyBorder="1" applyAlignment="1">
      <alignment horizontal="left" vertical="center"/>
    </xf>
    <xf numFmtId="0" fontId="3" fillId="0" borderId="2" xfId="0" applyFont="1" applyBorder="1" applyAlignment="1">
      <alignment horizontal="justify" vertical="center"/>
    </xf>
    <xf numFmtId="3" fontId="16" fillId="0" borderId="0" xfId="0" applyNumberFormat="1" applyFont="1" applyAlignment="1">
      <alignment horizontal="right" vertical="center"/>
    </xf>
    <xf numFmtId="3" fontId="8" fillId="0" borderId="8" xfId="0" applyNumberFormat="1" applyFont="1" applyBorder="1" applyAlignment="1">
      <alignment horizontal="right" vertical="center" wrapText="1"/>
    </xf>
    <xf numFmtId="0" fontId="7" fillId="0" borderId="2" xfId="0" applyFont="1" applyBorder="1" applyAlignment="1">
      <alignment horizontal="left" vertical="center" wrapText="1"/>
    </xf>
    <xf numFmtId="3" fontId="8" fillId="0" borderId="3" xfId="0" applyNumberFormat="1" applyFont="1" applyBorder="1" applyAlignment="1">
      <alignment horizontal="right" vertical="center" wrapText="1"/>
    </xf>
    <xf numFmtId="3" fontId="3" fillId="0" borderId="0" xfId="0" applyNumberFormat="1" applyFont="1" applyAlignment="1">
      <alignment vertical="center" wrapText="1"/>
    </xf>
    <xf numFmtId="3" fontId="3" fillId="3" borderId="0" xfId="0" applyNumberFormat="1" applyFont="1" applyFill="1" applyAlignment="1">
      <alignment vertical="center" wrapText="1"/>
    </xf>
    <xf numFmtId="165" fontId="7" fillId="9" borderId="0" xfId="2" applyNumberFormat="1" applyFont="1" applyFill="1" applyAlignment="1">
      <alignment horizontal="left" vertical="center"/>
    </xf>
    <xf numFmtId="165" fontId="3" fillId="8" borderId="0" xfId="2" applyNumberFormat="1" applyFont="1" applyFill="1" applyAlignment="1">
      <alignment horizontal="left" vertical="center"/>
    </xf>
    <xf numFmtId="165" fontId="3" fillId="9" borderId="0" xfId="2" applyNumberFormat="1" applyFont="1" applyFill="1" applyAlignment="1">
      <alignment horizontal="left" vertical="center" wrapText="1"/>
    </xf>
    <xf numFmtId="165" fontId="3" fillId="8" borderId="1" xfId="2" applyNumberFormat="1" applyFont="1" applyFill="1" applyBorder="1" applyAlignment="1">
      <alignment horizontal="left" vertical="center"/>
    </xf>
    <xf numFmtId="0" fontId="3" fillId="8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right" vertical="center"/>
    </xf>
    <xf numFmtId="165" fontId="3" fillId="8" borderId="0" xfId="2" applyNumberFormat="1" applyFont="1" applyFill="1" applyAlignment="1">
      <alignment horizontal="right" vertical="center"/>
    </xf>
    <xf numFmtId="165" fontId="3" fillId="9" borderId="0" xfId="2" applyNumberFormat="1" applyFont="1" applyFill="1" applyAlignment="1">
      <alignment horizontal="right" vertical="center"/>
    </xf>
    <xf numFmtId="3" fontId="3" fillId="9" borderId="2" xfId="0" applyNumberFormat="1" applyFont="1" applyFill="1" applyBorder="1" applyAlignment="1">
      <alignment vertical="center" wrapText="1"/>
    </xf>
    <xf numFmtId="3" fontId="3" fillId="8" borderId="2" xfId="0" applyNumberFormat="1" applyFont="1" applyFill="1" applyBorder="1" applyAlignment="1">
      <alignment horizontal="right" vertical="center" wrapText="1"/>
    </xf>
    <xf numFmtId="165" fontId="7" fillId="9" borderId="2" xfId="2" applyNumberFormat="1" applyFont="1" applyFill="1" applyBorder="1" applyAlignment="1">
      <alignment horizontal="right" vertical="center" wrapText="1"/>
    </xf>
    <xf numFmtId="3" fontId="3" fillId="8" borderId="2" xfId="0" applyNumberFormat="1" applyFont="1" applyFill="1" applyBorder="1" applyAlignment="1">
      <alignment vertical="center" wrapText="1"/>
    </xf>
    <xf numFmtId="0" fontId="9" fillId="8" borderId="2" xfId="0" applyFont="1" applyFill="1" applyBorder="1" applyAlignment="1">
      <alignment horizontal="left" vertical="center"/>
    </xf>
    <xf numFmtId="3" fontId="7" fillId="4" borderId="0" xfId="0" applyNumberFormat="1" applyFont="1" applyFill="1" applyAlignment="1">
      <alignment horizontal="right" vertical="center"/>
    </xf>
    <xf numFmtId="3" fontId="3" fillId="0" borderId="8" xfId="0" applyNumberFormat="1" applyFont="1" applyBorder="1" applyAlignment="1">
      <alignment horizontal="right" vertical="center" wrapText="1"/>
    </xf>
    <xf numFmtId="3" fontId="3" fillId="0" borderId="8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vertical="center" wrapText="1"/>
    </xf>
    <xf numFmtId="3" fontId="3" fillId="4" borderId="1" xfId="0" applyNumberFormat="1" applyFont="1" applyFill="1" applyBorder="1" applyAlignment="1">
      <alignment vertical="center" wrapText="1"/>
    </xf>
    <xf numFmtId="3" fontId="7" fillId="4" borderId="2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3" fillId="9" borderId="2" xfId="0" applyFont="1" applyFill="1" applyBorder="1" applyAlignment="1">
      <alignment horizontal="right" vertical="center" wrapText="1"/>
    </xf>
    <xf numFmtId="10" fontId="3" fillId="9" borderId="2" xfId="0" applyNumberFormat="1" applyFont="1" applyFill="1" applyBorder="1" applyAlignment="1">
      <alignment horizontal="right" vertical="center" wrapText="1"/>
    </xf>
    <xf numFmtId="3" fontId="7" fillId="9" borderId="2" xfId="0" applyNumberFormat="1" applyFont="1" applyFill="1" applyBorder="1" applyAlignment="1">
      <alignment horizontal="right" vertical="center" wrapText="1"/>
    </xf>
    <xf numFmtId="3" fontId="7" fillId="8" borderId="1" xfId="0" applyNumberFormat="1" applyFont="1" applyFill="1" applyBorder="1" applyAlignment="1">
      <alignment horizontal="right" vertical="center" wrapText="1"/>
    </xf>
    <xf numFmtId="0" fontId="3" fillId="8" borderId="1" xfId="0" applyFont="1" applyFill="1" applyBorder="1" applyAlignment="1">
      <alignment horizontal="right" vertical="center"/>
    </xf>
    <xf numFmtId="164" fontId="7" fillId="0" borderId="1" xfId="1" applyNumberFormat="1" applyFont="1" applyFill="1" applyBorder="1" applyAlignment="1">
      <alignment horizontal="right" vertical="center" wrapText="1"/>
    </xf>
    <xf numFmtId="165" fontId="3" fillId="3" borderId="0" xfId="2" applyNumberFormat="1" applyFont="1" applyFill="1" applyAlignment="1">
      <alignment horizontal="right" vertical="center"/>
    </xf>
    <xf numFmtId="165" fontId="3" fillId="0" borderId="0" xfId="2" applyNumberFormat="1" applyFont="1" applyAlignment="1">
      <alignment horizontal="right" vertical="center"/>
    </xf>
    <xf numFmtId="165" fontId="3" fillId="3" borderId="1" xfId="2" applyNumberFormat="1" applyFont="1" applyFill="1" applyBorder="1" applyAlignment="1">
      <alignment horizontal="right" vertical="center"/>
    </xf>
    <xf numFmtId="165" fontId="3" fillId="0" borderId="1" xfId="2" applyNumberFormat="1" applyFont="1" applyBorder="1" applyAlignment="1">
      <alignment horizontal="left" vertical="center"/>
    </xf>
    <xf numFmtId="165" fontId="7" fillId="3" borderId="8" xfId="2" applyNumberFormat="1" applyFont="1" applyFill="1" applyBorder="1" applyAlignment="1">
      <alignment horizontal="left" vertical="center"/>
    </xf>
    <xf numFmtId="165" fontId="3" fillId="3" borderId="2" xfId="2" applyNumberFormat="1" applyFont="1" applyFill="1" applyBorder="1" applyAlignment="1">
      <alignment horizontal="right" vertical="center" wrapText="1"/>
    </xf>
    <xf numFmtId="3" fontId="7" fillId="3" borderId="1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/>
    </xf>
    <xf numFmtId="165" fontId="9" fillId="0" borderId="0" xfId="2" applyNumberFormat="1" applyFont="1" applyFill="1" applyAlignment="1">
      <alignment wrapText="1"/>
    </xf>
    <xf numFmtId="165" fontId="7" fillId="0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Alignment="1">
      <alignment horizontal="right" vertical="center" wrapText="1"/>
    </xf>
    <xf numFmtId="165" fontId="3" fillId="3" borderId="0" xfId="2" applyNumberFormat="1" applyFont="1" applyFill="1" applyAlignment="1">
      <alignment horizontal="right" vertical="center" wrapText="1"/>
    </xf>
    <xf numFmtId="0" fontId="24" fillId="0" borderId="0" xfId="0" applyFont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B1:Q45"/>
  <sheetViews>
    <sheetView showGridLines="0" zoomScaleNormal="100" workbookViewId="0"/>
  </sheetViews>
  <sheetFormatPr baseColWidth="10" defaultColWidth="11.42578125" defaultRowHeight="11.25" x14ac:dyDescent="0.2"/>
  <cols>
    <col min="1" max="1" width="3.7109375" style="45" customWidth="1"/>
    <col min="2" max="2" width="28.28515625" style="57" customWidth="1"/>
    <col min="3" max="4" width="8.140625" style="45" customWidth="1"/>
    <col min="5" max="5" width="8.140625" style="58" customWidth="1"/>
    <col min="6" max="7" width="8.140625" style="45" customWidth="1"/>
    <col min="8" max="11" width="8.140625" style="56" customWidth="1"/>
    <col min="12" max="16384" width="11.42578125" style="45"/>
  </cols>
  <sheetData>
    <row r="1" spans="2:11" ht="11.25" customHeight="1" x14ac:dyDescent="0.2"/>
    <row r="2" spans="2:11" x14ac:dyDescent="0.2">
      <c r="B2" s="55" t="s">
        <v>164</v>
      </c>
    </row>
    <row r="3" spans="2:11" x14ac:dyDescent="0.2">
      <c r="H3" s="45"/>
      <c r="I3" s="45"/>
      <c r="J3" s="45"/>
      <c r="K3" s="45"/>
    </row>
    <row r="4" spans="2:11" x14ac:dyDescent="0.2">
      <c r="B4" s="45"/>
      <c r="E4" s="45"/>
      <c r="H4" s="45"/>
      <c r="I4" s="45"/>
      <c r="J4" s="135"/>
      <c r="K4" s="135"/>
    </row>
    <row r="5" spans="2:11" s="46" customFormat="1" ht="23.25" thickBot="1" x14ac:dyDescent="0.3">
      <c r="B5" s="54" t="s">
        <v>167</v>
      </c>
      <c r="C5" s="80">
        <v>2015</v>
      </c>
      <c r="D5" s="80">
        <v>2016</v>
      </c>
      <c r="E5" s="80">
        <v>2017</v>
      </c>
      <c r="F5" s="80">
        <v>2018</v>
      </c>
      <c r="G5" s="80">
        <v>2019</v>
      </c>
      <c r="H5" s="80">
        <v>2020</v>
      </c>
      <c r="I5" s="80">
        <v>2021</v>
      </c>
      <c r="J5" s="80">
        <v>2022</v>
      </c>
      <c r="K5" s="80">
        <v>2023</v>
      </c>
    </row>
    <row r="6" spans="2:11" x14ac:dyDescent="0.2">
      <c r="B6" s="57" t="s">
        <v>2</v>
      </c>
      <c r="C6" s="58">
        <v>69173</v>
      </c>
      <c r="D6" s="58">
        <v>67233</v>
      </c>
      <c r="E6" s="58">
        <v>62496</v>
      </c>
      <c r="F6" s="58">
        <v>60104</v>
      </c>
      <c r="G6" s="58">
        <v>54685</v>
      </c>
      <c r="H6" s="58">
        <v>65335</v>
      </c>
      <c r="I6" s="58">
        <v>60949</v>
      </c>
      <c r="J6" s="133">
        <v>62593</v>
      </c>
      <c r="K6" s="133">
        <v>68554</v>
      </c>
    </row>
    <row r="7" spans="2:11" x14ac:dyDescent="0.2">
      <c r="B7" s="57" t="s">
        <v>165</v>
      </c>
      <c r="C7" s="58">
        <v>36870</v>
      </c>
      <c r="D7" s="58">
        <v>40684</v>
      </c>
      <c r="E7" s="58">
        <v>41422</v>
      </c>
      <c r="F7" s="58">
        <v>48204</v>
      </c>
      <c r="G7" s="58">
        <v>43948</v>
      </c>
      <c r="H7" s="58">
        <v>45739</v>
      </c>
      <c r="I7" s="58">
        <v>59126</v>
      </c>
      <c r="J7" s="133">
        <v>58205</v>
      </c>
      <c r="K7" s="133">
        <v>61581</v>
      </c>
    </row>
    <row r="8" spans="2:11" x14ac:dyDescent="0.2">
      <c r="B8" s="57" t="s">
        <v>162</v>
      </c>
      <c r="C8" s="58">
        <v>8359</v>
      </c>
      <c r="D8" s="58">
        <v>8484</v>
      </c>
      <c r="E8" s="58">
        <v>8858</v>
      </c>
      <c r="F8" s="58">
        <v>8858</v>
      </c>
      <c r="G8" s="58">
        <v>8858</v>
      </c>
      <c r="H8" s="58">
        <v>8858</v>
      </c>
      <c r="I8" s="58">
        <v>8858</v>
      </c>
      <c r="J8" s="133">
        <v>8776</v>
      </c>
      <c r="K8" s="133">
        <v>8776</v>
      </c>
    </row>
    <row r="9" spans="2:11" ht="12" thickBot="1" x14ac:dyDescent="0.25">
      <c r="B9" s="57" t="s">
        <v>163</v>
      </c>
      <c r="C9" s="58">
        <v>5562</v>
      </c>
      <c r="D9" s="58">
        <v>5870</v>
      </c>
      <c r="E9" s="58">
        <v>7261</v>
      </c>
      <c r="F9" s="58">
        <v>7263</v>
      </c>
      <c r="G9" s="58">
        <v>9411</v>
      </c>
      <c r="H9" s="58">
        <v>11787</v>
      </c>
      <c r="I9" s="58">
        <v>12373</v>
      </c>
      <c r="J9" s="134">
        <v>13242</v>
      </c>
      <c r="K9" s="134">
        <v>13078</v>
      </c>
    </row>
    <row r="10" spans="2:11" ht="12" thickBot="1" x14ac:dyDescent="0.25">
      <c r="B10" s="65" t="s">
        <v>170</v>
      </c>
      <c r="C10" s="38">
        <f t="shared" ref="C10:G10" si="0">+SUM(C6:C9)</f>
        <v>119964</v>
      </c>
      <c r="D10" s="38">
        <f t="shared" si="0"/>
        <v>122271</v>
      </c>
      <c r="E10" s="68">
        <f t="shared" si="0"/>
        <v>120037</v>
      </c>
      <c r="F10" s="38">
        <f t="shared" si="0"/>
        <v>124429</v>
      </c>
      <c r="G10" s="38">
        <f t="shared" si="0"/>
        <v>116902</v>
      </c>
      <c r="H10" s="38">
        <f t="shared" ref="H10:J10" si="1">+SUM(H6:H9)</f>
        <v>131719</v>
      </c>
      <c r="I10" s="38">
        <f t="shared" si="1"/>
        <v>141306</v>
      </c>
      <c r="J10" s="38">
        <f t="shared" si="1"/>
        <v>142816</v>
      </c>
      <c r="K10" s="38">
        <f t="shared" ref="K10" si="2">+SUM(K6:K9)</f>
        <v>151989</v>
      </c>
    </row>
    <row r="11" spans="2:11" x14ac:dyDescent="0.2">
      <c r="B11" s="59"/>
      <c r="C11" s="60"/>
      <c r="D11" s="60"/>
      <c r="E11" s="61"/>
      <c r="F11" s="60"/>
      <c r="G11" s="60"/>
      <c r="H11" s="61"/>
      <c r="I11" s="61"/>
      <c r="J11" s="61"/>
      <c r="K11" s="61"/>
    </row>
    <row r="12" spans="2:11" x14ac:dyDescent="0.2">
      <c r="B12" s="45"/>
      <c r="E12" s="45"/>
      <c r="H12" s="45"/>
      <c r="I12" s="45"/>
      <c r="J12" s="135"/>
      <c r="K12" s="135"/>
    </row>
    <row r="13" spans="2:11" s="46" customFormat="1" ht="23.25" thickBot="1" x14ac:dyDescent="0.3">
      <c r="B13" s="54" t="s">
        <v>168</v>
      </c>
      <c r="C13" s="80">
        <v>2015</v>
      </c>
      <c r="D13" s="80">
        <v>2016</v>
      </c>
      <c r="E13" s="80">
        <v>2017</v>
      </c>
      <c r="F13" s="80">
        <v>2018</v>
      </c>
      <c r="G13" s="80">
        <v>2019</v>
      </c>
      <c r="H13" s="80">
        <f t="shared" ref="H13" si="3">+H$5</f>
        <v>2020</v>
      </c>
      <c r="I13" s="80">
        <f>+I$5</f>
        <v>2021</v>
      </c>
      <c r="J13" s="80">
        <f>+J$5</f>
        <v>2022</v>
      </c>
      <c r="K13" s="80">
        <f>+K$5</f>
        <v>2023</v>
      </c>
    </row>
    <row r="14" spans="2:11" x14ac:dyDescent="0.2">
      <c r="B14" s="57" t="s">
        <v>2</v>
      </c>
      <c r="C14" s="58">
        <v>163523</v>
      </c>
      <c r="D14" s="58">
        <v>158932</v>
      </c>
      <c r="E14" s="58">
        <v>159562</v>
      </c>
      <c r="F14" s="58">
        <v>147653</v>
      </c>
      <c r="G14" s="58">
        <v>149666</v>
      </c>
      <c r="H14" s="58">
        <v>147757</v>
      </c>
      <c r="I14" s="58">
        <v>144770</v>
      </c>
      <c r="J14" s="133">
        <v>140971</v>
      </c>
      <c r="K14" s="133">
        <v>140196</v>
      </c>
    </row>
    <row r="15" spans="2:11" x14ac:dyDescent="0.2">
      <c r="B15" s="57" t="s">
        <v>165</v>
      </c>
      <c r="C15" s="58">
        <v>4180</v>
      </c>
      <c r="D15" s="58">
        <v>0</v>
      </c>
      <c r="E15" s="58">
        <v>14258</v>
      </c>
      <c r="F15" s="58">
        <v>11381</v>
      </c>
      <c r="G15" s="58">
        <v>14912</v>
      </c>
      <c r="H15" s="58">
        <v>17200</v>
      </c>
      <c r="I15" s="58">
        <v>7268</v>
      </c>
      <c r="J15" s="133">
        <v>8813</v>
      </c>
      <c r="K15" s="133">
        <v>10338</v>
      </c>
    </row>
    <row r="16" spans="2:11" x14ac:dyDescent="0.2">
      <c r="B16" s="57" t="s">
        <v>162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133" t="s">
        <v>1</v>
      </c>
      <c r="K16" s="133" t="s">
        <v>1</v>
      </c>
    </row>
    <row r="17" spans="2:17" ht="12" thickBot="1" x14ac:dyDescent="0.25">
      <c r="B17" s="57" t="s">
        <v>163</v>
      </c>
      <c r="C17" s="58">
        <v>626</v>
      </c>
      <c r="D17" s="58">
        <v>1126</v>
      </c>
      <c r="E17" s="58">
        <v>2167</v>
      </c>
      <c r="F17" s="58">
        <v>3733</v>
      </c>
      <c r="G17" s="58">
        <v>2859</v>
      </c>
      <c r="H17" s="58">
        <v>3064</v>
      </c>
      <c r="I17" s="58">
        <v>2487</v>
      </c>
      <c r="J17" s="134">
        <v>2488</v>
      </c>
      <c r="K17" s="134">
        <v>3146</v>
      </c>
    </row>
    <row r="18" spans="2:17" ht="12" thickBot="1" x14ac:dyDescent="0.25">
      <c r="B18" s="65" t="s">
        <v>170</v>
      </c>
      <c r="C18" s="38">
        <f t="shared" ref="C18:J18" si="4">+SUM(C14:C17)</f>
        <v>168329</v>
      </c>
      <c r="D18" s="38">
        <f t="shared" si="4"/>
        <v>160058</v>
      </c>
      <c r="E18" s="68">
        <f t="shared" si="4"/>
        <v>175987</v>
      </c>
      <c r="F18" s="38">
        <f t="shared" si="4"/>
        <v>162767</v>
      </c>
      <c r="G18" s="38">
        <f t="shared" si="4"/>
        <v>167437</v>
      </c>
      <c r="H18" s="38">
        <f t="shared" si="4"/>
        <v>168021</v>
      </c>
      <c r="I18" s="38">
        <f t="shared" si="4"/>
        <v>154525</v>
      </c>
      <c r="J18" s="38">
        <f t="shared" si="4"/>
        <v>152272</v>
      </c>
      <c r="K18" s="38">
        <f t="shared" ref="K18" si="5">+SUM(K14:K17)</f>
        <v>153680</v>
      </c>
    </row>
    <row r="19" spans="2:17" ht="12" thickBot="1" x14ac:dyDescent="0.25">
      <c r="C19" s="62"/>
      <c r="D19" s="62"/>
      <c r="F19" s="62"/>
      <c r="G19" s="62"/>
      <c r="H19" s="58"/>
      <c r="I19" s="58"/>
      <c r="J19" s="58"/>
      <c r="K19" s="58"/>
    </row>
    <row r="20" spans="2:17" s="48" customFormat="1" ht="12" thickBot="1" x14ac:dyDescent="0.3">
      <c r="B20" s="66" t="s">
        <v>166</v>
      </c>
      <c r="C20" s="67">
        <f t="shared" ref="C20:J20" si="6">+C10+C18</f>
        <v>288293</v>
      </c>
      <c r="D20" s="67">
        <f t="shared" si="6"/>
        <v>282329</v>
      </c>
      <c r="E20" s="79">
        <f t="shared" si="6"/>
        <v>296024</v>
      </c>
      <c r="F20" s="67">
        <f t="shared" si="6"/>
        <v>287196</v>
      </c>
      <c r="G20" s="67">
        <f t="shared" si="6"/>
        <v>284339</v>
      </c>
      <c r="H20" s="67">
        <f t="shared" si="6"/>
        <v>299740</v>
      </c>
      <c r="I20" s="67">
        <f t="shared" si="6"/>
        <v>295831</v>
      </c>
      <c r="J20" s="67">
        <f t="shared" si="6"/>
        <v>295088</v>
      </c>
      <c r="K20" s="67">
        <f t="shared" ref="K20" si="7">+K10+K18</f>
        <v>305669</v>
      </c>
    </row>
    <row r="21" spans="2:17" x14ac:dyDescent="0.2">
      <c r="B21" s="59"/>
      <c r="C21" s="60"/>
      <c r="D21" s="60"/>
      <c r="E21" s="61"/>
      <c r="F21" s="60"/>
      <c r="G21" s="60"/>
      <c r="H21" s="61"/>
      <c r="I21" s="61"/>
      <c r="J21" s="61"/>
      <c r="K21" s="61"/>
    </row>
    <row r="22" spans="2:17" x14ac:dyDescent="0.2">
      <c r="B22" s="45"/>
      <c r="E22" s="45"/>
      <c r="H22" s="45"/>
      <c r="I22" s="45"/>
      <c r="J22" s="135"/>
      <c r="K22" s="135"/>
    </row>
    <row r="23" spans="2:17" s="46" customFormat="1" ht="12" thickBot="1" x14ac:dyDescent="0.3">
      <c r="B23" s="54" t="s">
        <v>188</v>
      </c>
      <c r="C23" s="80">
        <v>2015</v>
      </c>
      <c r="D23" s="80">
        <v>2016</v>
      </c>
      <c r="E23" s="80">
        <v>2017</v>
      </c>
      <c r="F23" s="80">
        <v>2018</v>
      </c>
      <c r="G23" s="80">
        <v>2019</v>
      </c>
      <c r="H23" s="80">
        <f t="shared" ref="H23" si="8">+H$5</f>
        <v>2020</v>
      </c>
      <c r="I23" s="80">
        <f>+I$5</f>
        <v>2021</v>
      </c>
      <c r="J23" s="80">
        <f>+J$5</f>
        <v>2022</v>
      </c>
      <c r="K23" s="80">
        <f>+K$5</f>
        <v>2023</v>
      </c>
    </row>
    <row r="24" spans="2:17" x14ac:dyDescent="0.2">
      <c r="B24" s="57" t="s">
        <v>2</v>
      </c>
      <c r="C24" s="56">
        <v>324015</v>
      </c>
      <c r="D24" s="56">
        <v>332449</v>
      </c>
      <c r="E24" s="58">
        <v>333630</v>
      </c>
      <c r="F24" s="56">
        <v>328440</v>
      </c>
      <c r="G24" s="56">
        <v>332242</v>
      </c>
      <c r="H24" s="56">
        <v>323497</v>
      </c>
      <c r="I24" s="56">
        <v>330799</v>
      </c>
      <c r="J24" s="133">
        <v>330516</v>
      </c>
      <c r="K24" s="133">
        <v>325330</v>
      </c>
      <c r="L24" s="56"/>
      <c r="M24" s="56"/>
      <c r="N24" s="56"/>
      <c r="O24" s="56"/>
      <c r="P24" s="56"/>
      <c r="Q24" s="56"/>
    </row>
    <row r="25" spans="2:17" x14ac:dyDescent="0.2">
      <c r="B25" s="57" t="s">
        <v>165</v>
      </c>
      <c r="C25" s="56">
        <v>83306</v>
      </c>
      <c r="D25" s="56">
        <v>83633</v>
      </c>
      <c r="E25" s="58">
        <v>83771</v>
      </c>
      <c r="F25" s="56">
        <v>79083</v>
      </c>
      <c r="G25" s="56">
        <v>75681</v>
      </c>
      <c r="H25" s="56">
        <v>92805</v>
      </c>
      <c r="I25" s="56">
        <v>87698</v>
      </c>
      <c r="J25" s="133">
        <v>78778</v>
      </c>
      <c r="K25" s="133">
        <v>85490</v>
      </c>
      <c r="L25" s="56"/>
      <c r="M25" s="56"/>
      <c r="N25" s="56"/>
      <c r="O25" s="56"/>
      <c r="P25" s="56"/>
      <c r="Q25" s="56"/>
    </row>
    <row r="26" spans="2:17" x14ac:dyDescent="0.2">
      <c r="B26" s="57" t="s">
        <v>162</v>
      </c>
      <c r="C26" s="56">
        <v>2938</v>
      </c>
      <c r="D26" s="56">
        <v>4048</v>
      </c>
      <c r="E26" s="58">
        <v>1017</v>
      </c>
      <c r="F26" s="56">
        <v>1017</v>
      </c>
      <c r="G26" s="56">
        <v>1017</v>
      </c>
      <c r="H26" s="56">
        <v>1017</v>
      </c>
      <c r="I26" s="56">
        <v>1017</v>
      </c>
      <c r="J26" s="133">
        <v>1244</v>
      </c>
      <c r="K26" s="133">
        <v>1244</v>
      </c>
      <c r="L26" s="56"/>
      <c r="M26" s="56"/>
      <c r="N26" s="56"/>
      <c r="O26" s="56"/>
      <c r="P26" s="56"/>
      <c r="Q26" s="56"/>
    </row>
    <row r="27" spans="2:17" ht="12" thickBot="1" x14ac:dyDescent="0.25">
      <c r="B27" s="57" t="s">
        <v>163</v>
      </c>
      <c r="C27" s="56">
        <v>52566</v>
      </c>
      <c r="D27" s="56">
        <v>51758</v>
      </c>
      <c r="E27" s="58">
        <v>50063</v>
      </c>
      <c r="F27" s="56">
        <v>48494</v>
      </c>
      <c r="G27" s="56">
        <v>47220</v>
      </c>
      <c r="H27" s="56">
        <v>44734</v>
      </c>
      <c r="I27" s="56">
        <v>44725</v>
      </c>
      <c r="J27" s="134">
        <v>43855</v>
      </c>
      <c r="K27" s="134">
        <v>42498</v>
      </c>
      <c r="L27" s="56"/>
      <c r="M27" s="56"/>
      <c r="N27" s="56"/>
      <c r="O27" s="56"/>
      <c r="P27" s="56"/>
      <c r="Q27" s="56"/>
    </row>
    <row r="28" spans="2:17" ht="15.75" thickBot="1" x14ac:dyDescent="0.3">
      <c r="B28" s="65" t="s">
        <v>170</v>
      </c>
      <c r="C28" s="38">
        <f t="shared" ref="C28:J28" si="9">+SUM(C24:C27)</f>
        <v>462825</v>
      </c>
      <c r="D28" s="38">
        <f t="shared" si="9"/>
        <v>471888</v>
      </c>
      <c r="E28" s="68">
        <f t="shared" si="9"/>
        <v>468481</v>
      </c>
      <c r="F28" s="38">
        <f t="shared" si="9"/>
        <v>457034</v>
      </c>
      <c r="G28" s="38">
        <f t="shared" si="9"/>
        <v>456160</v>
      </c>
      <c r="H28" s="38">
        <f t="shared" si="9"/>
        <v>462053</v>
      </c>
      <c r="I28" s="38">
        <f t="shared" si="9"/>
        <v>464239</v>
      </c>
      <c r="J28" s="38">
        <f t="shared" si="9"/>
        <v>454393</v>
      </c>
      <c r="K28" s="38">
        <f t="shared" ref="K28" si="10">+SUM(K24:K27)</f>
        <v>454562</v>
      </c>
      <c r="M28" s="111"/>
      <c r="N28" s="111"/>
      <c r="O28" s="111"/>
      <c r="P28" s="111"/>
      <c r="Q28" s="111"/>
    </row>
    <row r="29" spans="2:17" ht="12" thickBot="1" x14ac:dyDescent="0.25">
      <c r="B29" s="59"/>
      <c r="C29" s="60"/>
      <c r="D29" s="60"/>
      <c r="E29" s="61"/>
      <c r="F29" s="60"/>
      <c r="G29" s="60"/>
      <c r="H29" s="61"/>
      <c r="I29" s="61"/>
      <c r="J29" s="61"/>
      <c r="K29" s="61"/>
    </row>
    <row r="30" spans="2:17" ht="12" thickBot="1" x14ac:dyDescent="0.25">
      <c r="B30" s="69" t="s">
        <v>170</v>
      </c>
      <c r="C30" s="70">
        <f t="shared" ref="C30:J30" si="11">+C28+C20</f>
        <v>751118</v>
      </c>
      <c r="D30" s="70">
        <f t="shared" si="11"/>
        <v>754217</v>
      </c>
      <c r="E30" s="70">
        <f t="shared" si="11"/>
        <v>764505</v>
      </c>
      <c r="F30" s="70">
        <f t="shared" si="11"/>
        <v>744230</v>
      </c>
      <c r="G30" s="70">
        <f t="shared" si="11"/>
        <v>740499</v>
      </c>
      <c r="H30" s="70">
        <f t="shared" si="11"/>
        <v>761793</v>
      </c>
      <c r="I30" s="70">
        <f t="shared" si="11"/>
        <v>760070</v>
      </c>
      <c r="J30" s="70">
        <f t="shared" si="11"/>
        <v>749481</v>
      </c>
      <c r="K30" s="70">
        <f t="shared" ref="K30" si="12">+K28+K20</f>
        <v>760231</v>
      </c>
    </row>
    <row r="31" spans="2:17" x14ac:dyDescent="0.2">
      <c r="B31" s="59"/>
      <c r="C31" s="60"/>
      <c r="D31" s="60"/>
      <c r="E31" s="61"/>
      <c r="F31" s="60"/>
      <c r="G31" s="60"/>
      <c r="H31" s="61"/>
      <c r="I31" s="61"/>
      <c r="J31" s="61"/>
      <c r="K31" s="61"/>
    </row>
    <row r="32" spans="2:17" x14ac:dyDescent="0.2">
      <c r="B32" s="45"/>
      <c r="E32" s="45"/>
      <c r="H32" s="45"/>
      <c r="I32" s="45"/>
      <c r="J32" s="135"/>
      <c r="K32" s="135"/>
    </row>
    <row r="33" spans="2:11" s="46" customFormat="1" ht="12" thickBot="1" x14ac:dyDescent="0.3">
      <c r="B33" s="54" t="s">
        <v>169</v>
      </c>
      <c r="C33" s="80">
        <v>2015</v>
      </c>
      <c r="D33" s="80">
        <v>2016</v>
      </c>
      <c r="E33" s="80">
        <v>2017</v>
      </c>
      <c r="F33" s="80">
        <v>2018</v>
      </c>
      <c r="G33" s="80">
        <v>2019</v>
      </c>
      <c r="H33" s="80">
        <f t="shared" ref="H33" si="13">+H$5</f>
        <v>2020</v>
      </c>
      <c r="I33" s="80">
        <f>+I$5</f>
        <v>2021</v>
      </c>
      <c r="J33" s="80">
        <f>+J$5</f>
        <v>2022</v>
      </c>
      <c r="K33" s="80">
        <f>+K$5</f>
        <v>2023</v>
      </c>
    </row>
    <row r="34" spans="2:11" x14ac:dyDescent="0.2">
      <c r="B34" s="57" t="s">
        <v>2</v>
      </c>
      <c r="C34" s="58">
        <v>120162</v>
      </c>
      <c r="D34" s="58">
        <v>106200</v>
      </c>
      <c r="E34" s="58">
        <v>116852</v>
      </c>
      <c r="F34" s="58">
        <v>111705</v>
      </c>
      <c r="G34" s="58">
        <v>131125</v>
      </c>
      <c r="H34" s="63">
        <v>138824</v>
      </c>
      <c r="I34" s="63">
        <f>124239+5006</f>
        <v>129245</v>
      </c>
      <c r="J34" s="63">
        <f>114577+4501</f>
        <v>119078</v>
      </c>
      <c r="K34" s="277">
        <v>123181</v>
      </c>
    </row>
    <row r="35" spans="2:11" x14ac:dyDescent="0.2">
      <c r="B35" s="64" t="s">
        <v>165</v>
      </c>
      <c r="C35" s="58">
        <v>68919</v>
      </c>
      <c r="D35" s="58">
        <v>51000</v>
      </c>
      <c r="E35" s="58">
        <v>57583.999999999993</v>
      </c>
      <c r="F35" s="58">
        <v>65753</v>
      </c>
      <c r="G35" s="58">
        <v>94526</v>
      </c>
      <c r="H35" s="63">
        <v>101178</v>
      </c>
      <c r="I35" s="63">
        <v>106145</v>
      </c>
      <c r="J35" s="63">
        <v>108960</v>
      </c>
      <c r="K35" s="277">
        <v>108695</v>
      </c>
    </row>
    <row r="36" spans="2:11" x14ac:dyDescent="0.2">
      <c r="B36" s="64" t="s">
        <v>162</v>
      </c>
      <c r="C36" s="58">
        <v>16335.999999999998</v>
      </c>
      <c r="D36" s="58">
        <v>16000</v>
      </c>
      <c r="E36" s="58">
        <v>16000</v>
      </c>
      <c r="F36" s="58">
        <v>14004</v>
      </c>
      <c r="G36" s="58">
        <v>15060</v>
      </c>
      <c r="H36" s="63">
        <v>14120</v>
      </c>
      <c r="I36" s="63">
        <v>13479</v>
      </c>
      <c r="J36" s="63">
        <v>13860</v>
      </c>
      <c r="K36" s="277">
        <v>11572</v>
      </c>
    </row>
    <row r="37" spans="2:11" ht="12" thickBot="1" x14ac:dyDescent="0.25">
      <c r="B37" s="64" t="s">
        <v>163</v>
      </c>
      <c r="C37" s="58">
        <v>5711</v>
      </c>
      <c r="D37" s="58">
        <v>6000</v>
      </c>
      <c r="E37" s="58">
        <v>7261</v>
      </c>
      <c r="F37" s="58">
        <v>7263</v>
      </c>
      <c r="G37" s="58">
        <v>7554</v>
      </c>
      <c r="H37" s="63">
        <v>9966</v>
      </c>
      <c r="I37" s="63">
        <v>11118</v>
      </c>
      <c r="J37" s="63">
        <v>13007</v>
      </c>
      <c r="K37" s="277">
        <v>12160</v>
      </c>
    </row>
    <row r="38" spans="2:11" ht="12" thickBot="1" x14ac:dyDescent="0.25">
      <c r="B38" s="65" t="s">
        <v>3</v>
      </c>
      <c r="C38" s="38">
        <f t="shared" ref="C38:J38" si="14">+SUM(C34:C37)</f>
        <v>211128</v>
      </c>
      <c r="D38" s="38">
        <f t="shared" si="14"/>
        <v>179200</v>
      </c>
      <c r="E38" s="68">
        <f t="shared" si="14"/>
        <v>197697</v>
      </c>
      <c r="F38" s="38">
        <f t="shared" si="14"/>
        <v>198725</v>
      </c>
      <c r="G38" s="38">
        <f t="shared" si="14"/>
        <v>248265</v>
      </c>
      <c r="H38" s="38">
        <f t="shared" si="14"/>
        <v>264088</v>
      </c>
      <c r="I38" s="38">
        <f t="shared" si="14"/>
        <v>259987</v>
      </c>
      <c r="J38" s="38">
        <f t="shared" si="14"/>
        <v>254905</v>
      </c>
      <c r="K38" s="38">
        <f t="shared" ref="K38" si="15">+SUM(K34:K37)</f>
        <v>255608</v>
      </c>
    </row>
    <row r="45" spans="2:11" x14ac:dyDescent="0.2">
      <c r="E45" s="45"/>
      <c r="H45" s="45"/>
      <c r="I45" s="45"/>
      <c r="J45" s="45"/>
      <c r="K45" s="45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ignoredErrors>
    <ignoredError sqref="C10:K11 C18:K21 C17:J17 C26:K26 C25:J25 C28:K31 C27:J27 C24:J24 C38:K38 C34:J34 C35:J35 C36:J36 C37:J37 C13:K13 C12:J12 C23:K23 C22:J22 C33:K33 C32:J32 C15:K16 C14:J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B2:D125"/>
  <sheetViews>
    <sheetView showGridLines="0" tabSelected="1" workbookViewId="0"/>
  </sheetViews>
  <sheetFormatPr baseColWidth="10" defaultRowHeight="15" x14ac:dyDescent="0.25"/>
  <cols>
    <col min="1" max="1" width="3.7109375" customWidth="1"/>
    <col min="2" max="2" width="66.140625" bestFit="1" customWidth="1"/>
  </cols>
  <sheetData>
    <row r="2" spans="2:4" x14ac:dyDescent="0.25">
      <c r="B2" s="29" t="s">
        <v>148</v>
      </c>
    </row>
    <row r="5" spans="2:4" s="45" customFormat="1" ht="11.25" x14ac:dyDescent="0.2">
      <c r="B5" s="287" t="s">
        <v>274</v>
      </c>
      <c r="C5" s="287"/>
      <c r="D5" s="287"/>
    </row>
    <row r="6" spans="2:4" s="45" customFormat="1" ht="12" thickBot="1" x14ac:dyDescent="0.25">
      <c r="B6" s="80"/>
      <c r="C6" s="80">
        <v>2023</v>
      </c>
      <c r="D6" s="80">
        <v>2022</v>
      </c>
    </row>
    <row r="7" spans="2:4" s="45" customFormat="1" ht="11.25" x14ac:dyDescent="0.2">
      <c r="B7" s="136" t="s">
        <v>96</v>
      </c>
      <c r="C7" s="98">
        <f>+IS!C28</f>
        <v>75287</v>
      </c>
      <c r="D7" s="98">
        <f>+IS!D28</f>
        <v>135815</v>
      </c>
    </row>
    <row r="8" spans="2:4" s="45" customFormat="1" ht="11.25" x14ac:dyDescent="0.2">
      <c r="B8" s="23" t="s">
        <v>275</v>
      </c>
      <c r="C8" s="142" t="s">
        <v>1</v>
      </c>
      <c r="D8" s="142" t="s">
        <v>1</v>
      </c>
    </row>
    <row r="9" spans="2:4" s="45" customFormat="1" ht="11.25" x14ac:dyDescent="0.2">
      <c r="B9" s="136" t="s">
        <v>149</v>
      </c>
      <c r="C9" s="98">
        <f>-IS!C25</f>
        <v>-74279</v>
      </c>
      <c r="D9" s="98">
        <f>-IS!D25</f>
        <v>4262</v>
      </c>
    </row>
    <row r="10" spans="2:4" s="45" customFormat="1" ht="11.25" x14ac:dyDescent="0.2">
      <c r="B10" s="23" t="s">
        <v>150</v>
      </c>
      <c r="C10" s="99">
        <f>-IS!C23</f>
        <v>-24268</v>
      </c>
      <c r="D10" s="99">
        <f>-IS!D23</f>
        <v>-47304</v>
      </c>
    </row>
    <row r="11" spans="2:4" s="45" customFormat="1" ht="11.25" x14ac:dyDescent="0.2">
      <c r="B11" s="136" t="s">
        <v>151</v>
      </c>
      <c r="C11" s="98">
        <f>-IS!C17</f>
        <v>-1580</v>
      </c>
      <c r="D11" s="98">
        <f>-IS!D17</f>
        <v>420</v>
      </c>
    </row>
    <row r="12" spans="2:4" s="45" customFormat="1" ht="11.25" x14ac:dyDescent="0.2">
      <c r="B12" s="23" t="s">
        <v>152</v>
      </c>
      <c r="C12" s="99">
        <v>11832</v>
      </c>
      <c r="D12" s="99">
        <v>10319</v>
      </c>
    </row>
    <row r="13" spans="2:4" s="45" customFormat="1" ht="11.25" x14ac:dyDescent="0.2">
      <c r="B13" s="137" t="s">
        <v>153</v>
      </c>
      <c r="C13" s="110">
        <f>+SUM(C7:C12)</f>
        <v>-13008</v>
      </c>
      <c r="D13" s="110">
        <f>+SUM(D7:D12)</f>
        <v>103512</v>
      </c>
    </row>
    <row r="14" spans="2:4" s="45" customFormat="1" ht="11.25" x14ac:dyDescent="0.2">
      <c r="B14" s="23" t="s">
        <v>183</v>
      </c>
      <c r="C14" s="279">
        <v>2371</v>
      </c>
      <c r="D14" s="279">
        <v>-5303</v>
      </c>
    </row>
    <row r="15" spans="2:4" s="45" customFormat="1" ht="11.25" x14ac:dyDescent="0.2">
      <c r="B15" s="136" t="s">
        <v>184</v>
      </c>
      <c r="C15" s="280">
        <v>49306</v>
      </c>
      <c r="D15" s="280">
        <v>-30447</v>
      </c>
    </row>
    <row r="16" spans="2:4" s="45" customFormat="1" ht="11.25" x14ac:dyDescent="0.2">
      <c r="B16" s="23" t="s">
        <v>192</v>
      </c>
      <c r="C16" s="279">
        <v>2131</v>
      </c>
      <c r="D16" s="279">
        <v>2162</v>
      </c>
    </row>
    <row r="17" spans="2:4" s="45" customFormat="1" ht="11.25" x14ac:dyDescent="0.2">
      <c r="B17" s="136" t="s">
        <v>223</v>
      </c>
      <c r="C17" s="280">
        <v>12106</v>
      </c>
      <c r="D17" s="280">
        <v>30138</v>
      </c>
    </row>
    <row r="18" spans="2:4" s="45" customFormat="1" ht="11.25" x14ac:dyDescent="0.2">
      <c r="B18" s="138" t="s">
        <v>276</v>
      </c>
      <c r="C18" s="279">
        <v>9417</v>
      </c>
      <c r="D18" s="279">
        <v>-301</v>
      </c>
    </row>
    <row r="19" spans="2:4" s="45" customFormat="1" ht="11.25" x14ac:dyDescent="0.2">
      <c r="B19" s="136" t="s">
        <v>277</v>
      </c>
      <c r="C19" s="280">
        <v>-1012</v>
      </c>
      <c r="D19" s="280" t="s">
        <v>1</v>
      </c>
    </row>
    <row r="20" spans="2:4" s="45" customFormat="1" ht="11.25" x14ac:dyDescent="0.2">
      <c r="B20" s="139" t="s">
        <v>154</v>
      </c>
      <c r="C20" s="278">
        <f>+SUM(C13:C19)</f>
        <v>61311</v>
      </c>
      <c r="D20" s="278">
        <f>+SUM(D13:D19)</f>
        <v>99761</v>
      </c>
    </row>
    <row r="21" spans="2:4" s="45" customFormat="1" ht="11.25" x14ac:dyDescent="0.2"/>
    <row r="22" spans="2:4" s="45" customFormat="1" ht="11.25" x14ac:dyDescent="0.2"/>
    <row r="23" spans="2:4" s="45" customFormat="1" ht="11.25" x14ac:dyDescent="0.2"/>
    <row r="24" spans="2:4" s="45" customFormat="1" ht="11.25" x14ac:dyDescent="0.2"/>
    <row r="25" spans="2:4" s="45" customFormat="1" ht="11.25" x14ac:dyDescent="0.2"/>
    <row r="26" spans="2:4" s="45" customFormat="1" ht="11.25" x14ac:dyDescent="0.2"/>
    <row r="27" spans="2:4" s="45" customFormat="1" ht="11.25" x14ac:dyDescent="0.2"/>
    <row r="28" spans="2:4" s="45" customFormat="1" ht="11.25" x14ac:dyDescent="0.2"/>
    <row r="29" spans="2:4" s="45" customFormat="1" ht="11.25" x14ac:dyDescent="0.2"/>
    <row r="30" spans="2:4" s="45" customFormat="1" ht="11.25" x14ac:dyDescent="0.2"/>
    <row r="31" spans="2:4" s="45" customFormat="1" ht="11.25" x14ac:dyDescent="0.2"/>
    <row r="32" spans="2:4" s="45" customFormat="1" ht="11.25" x14ac:dyDescent="0.2"/>
    <row r="33" s="45" customFormat="1" ht="11.25" x14ac:dyDescent="0.2"/>
    <row r="34" s="45" customFormat="1" ht="11.25" x14ac:dyDescent="0.2"/>
    <row r="35" s="45" customFormat="1" ht="11.25" x14ac:dyDescent="0.2"/>
    <row r="36" s="45" customFormat="1" ht="11.25" x14ac:dyDescent="0.2"/>
    <row r="37" s="45" customFormat="1" ht="11.25" x14ac:dyDescent="0.2"/>
    <row r="38" s="45" customFormat="1" ht="11.25" x14ac:dyDescent="0.2"/>
    <row r="39" s="45" customFormat="1" ht="11.25" x14ac:dyDescent="0.2"/>
    <row r="40" s="45" customFormat="1" ht="11.25" x14ac:dyDescent="0.2"/>
    <row r="41" s="45" customFormat="1" ht="11.25" x14ac:dyDescent="0.2"/>
    <row r="42" s="45" customFormat="1" ht="11.25" x14ac:dyDescent="0.2"/>
    <row r="43" s="45" customFormat="1" ht="11.25" x14ac:dyDescent="0.2"/>
    <row r="44" s="45" customFormat="1" ht="11.25" x14ac:dyDescent="0.2"/>
    <row r="45" s="45" customFormat="1" ht="11.25" x14ac:dyDescent="0.2"/>
    <row r="46" s="45" customFormat="1" ht="11.25" x14ac:dyDescent="0.2"/>
    <row r="47" s="45" customFormat="1" ht="11.25" x14ac:dyDescent="0.2"/>
    <row r="48" s="45" customFormat="1" ht="11.25" x14ac:dyDescent="0.2"/>
    <row r="49" s="45" customFormat="1" ht="11.25" x14ac:dyDescent="0.2"/>
    <row r="50" s="45" customFormat="1" ht="11.25" x14ac:dyDescent="0.2"/>
    <row r="51" s="45" customFormat="1" ht="11.25" x14ac:dyDescent="0.2"/>
    <row r="52" s="45" customFormat="1" ht="11.25" x14ac:dyDescent="0.2"/>
    <row r="53" s="45" customFormat="1" ht="11.25" x14ac:dyDescent="0.2"/>
    <row r="54" s="45" customFormat="1" ht="11.25" x14ac:dyDescent="0.2"/>
    <row r="55" s="45" customFormat="1" ht="11.25" x14ac:dyDescent="0.2"/>
    <row r="56" s="45" customFormat="1" ht="11.25" x14ac:dyDescent="0.2"/>
    <row r="57" s="45" customFormat="1" ht="11.25" x14ac:dyDescent="0.2"/>
    <row r="58" s="45" customFormat="1" ht="11.25" x14ac:dyDescent="0.2"/>
    <row r="59" s="45" customFormat="1" ht="11.25" x14ac:dyDescent="0.2"/>
    <row r="60" s="45" customFormat="1" ht="11.25" x14ac:dyDescent="0.2"/>
    <row r="61" s="45" customFormat="1" ht="11.25" x14ac:dyDescent="0.2"/>
    <row r="62" s="45" customFormat="1" ht="11.25" x14ac:dyDescent="0.2"/>
    <row r="63" s="45" customFormat="1" ht="11.25" x14ac:dyDescent="0.2"/>
    <row r="64" s="45" customFormat="1" ht="11.25" x14ac:dyDescent="0.2"/>
    <row r="65" s="45" customFormat="1" ht="11.25" x14ac:dyDescent="0.2"/>
    <row r="66" s="45" customFormat="1" ht="11.25" x14ac:dyDescent="0.2"/>
    <row r="67" s="45" customFormat="1" ht="11.25" x14ac:dyDescent="0.2"/>
    <row r="68" s="45" customFormat="1" ht="11.25" x14ac:dyDescent="0.2"/>
    <row r="69" s="45" customFormat="1" ht="11.25" x14ac:dyDescent="0.2"/>
    <row r="70" s="45" customFormat="1" ht="11.25" x14ac:dyDescent="0.2"/>
    <row r="71" s="45" customFormat="1" ht="11.25" x14ac:dyDescent="0.2"/>
    <row r="72" s="45" customFormat="1" ht="11.25" x14ac:dyDescent="0.2"/>
    <row r="73" s="45" customFormat="1" ht="11.25" x14ac:dyDescent="0.2"/>
    <row r="74" s="45" customFormat="1" ht="11.25" x14ac:dyDescent="0.2"/>
    <row r="75" s="45" customFormat="1" ht="11.25" x14ac:dyDescent="0.2"/>
    <row r="76" s="45" customFormat="1" ht="11.25" x14ac:dyDescent="0.2"/>
    <row r="77" s="45" customFormat="1" ht="11.25" x14ac:dyDescent="0.2"/>
    <row r="78" s="45" customFormat="1" ht="11.25" x14ac:dyDescent="0.2"/>
    <row r="79" s="45" customFormat="1" ht="11.25" x14ac:dyDescent="0.2"/>
    <row r="80" s="45" customFormat="1" ht="11.25" x14ac:dyDescent="0.2"/>
    <row r="81" s="45" customFormat="1" ht="11.25" x14ac:dyDescent="0.2"/>
    <row r="82" s="45" customFormat="1" ht="11.25" x14ac:dyDescent="0.2"/>
    <row r="83" s="45" customFormat="1" ht="11.25" x14ac:dyDescent="0.2"/>
    <row r="84" s="45" customFormat="1" ht="11.25" x14ac:dyDescent="0.2"/>
    <row r="85" s="45" customFormat="1" ht="11.25" x14ac:dyDescent="0.2"/>
    <row r="86" s="45" customFormat="1" ht="11.25" x14ac:dyDescent="0.2"/>
    <row r="87" s="45" customFormat="1" ht="11.25" x14ac:dyDescent="0.2"/>
    <row r="88" s="45" customFormat="1" ht="11.25" x14ac:dyDescent="0.2"/>
    <row r="89" s="45" customFormat="1" ht="11.25" x14ac:dyDescent="0.2"/>
    <row r="90" s="45" customFormat="1" ht="11.25" x14ac:dyDescent="0.2"/>
    <row r="91" s="45" customFormat="1" ht="11.25" x14ac:dyDescent="0.2"/>
    <row r="92" s="45" customFormat="1" ht="11.25" x14ac:dyDescent="0.2"/>
    <row r="93" s="45" customFormat="1" ht="11.25" x14ac:dyDescent="0.2"/>
    <row r="94" s="45" customFormat="1" ht="11.25" x14ac:dyDescent="0.2"/>
    <row r="95" s="45" customFormat="1" ht="11.25" x14ac:dyDescent="0.2"/>
    <row r="96" s="45" customFormat="1" ht="11.25" x14ac:dyDescent="0.2"/>
    <row r="97" s="45" customFormat="1" ht="11.25" x14ac:dyDescent="0.2"/>
    <row r="98" s="45" customFormat="1" ht="11.25" x14ac:dyDescent="0.2"/>
    <row r="99" s="45" customFormat="1" ht="11.25" x14ac:dyDescent="0.2"/>
    <row r="100" s="45" customFormat="1" ht="11.25" x14ac:dyDescent="0.2"/>
    <row r="101" s="45" customFormat="1" ht="11.25" x14ac:dyDescent="0.2"/>
    <row r="102" s="45" customFormat="1" ht="11.25" x14ac:dyDescent="0.2"/>
    <row r="103" s="45" customFormat="1" ht="11.25" x14ac:dyDescent="0.2"/>
    <row r="104" s="45" customFormat="1" ht="11.25" x14ac:dyDescent="0.2"/>
    <row r="105" s="45" customFormat="1" ht="11.25" x14ac:dyDescent="0.2"/>
    <row r="106" s="45" customFormat="1" ht="11.25" x14ac:dyDescent="0.2"/>
    <row r="107" s="45" customFormat="1" ht="11.25" x14ac:dyDescent="0.2"/>
    <row r="108" s="45" customFormat="1" ht="11.25" x14ac:dyDescent="0.2"/>
    <row r="109" s="45" customFormat="1" ht="11.25" x14ac:dyDescent="0.2"/>
    <row r="110" s="45" customFormat="1" ht="11.25" x14ac:dyDescent="0.2"/>
    <row r="111" s="45" customFormat="1" ht="11.25" x14ac:dyDescent="0.2"/>
    <row r="112" s="45" customFormat="1" ht="11.25" x14ac:dyDescent="0.2"/>
    <row r="113" spans="2:4" s="45" customFormat="1" ht="11.25" x14ac:dyDescent="0.2"/>
    <row r="114" spans="2:4" s="45" customFormat="1" ht="11.25" x14ac:dyDescent="0.2"/>
    <row r="115" spans="2:4" s="45" customFormat="1" ht="11.25" x14ac:dyDescent="0.2"/>
    <row r="116" spans="2:4" s="45" customFormat="1" ht="11.25" x14ac:dyDescent="0.2"/>
    <row r="117" spans="2:4" s="45" customFormat="1" ht="11.25" x14ac:dyDescent="0.2"/>
    <row r="118" spans="2:4" s="45" customFormat="1" ht="11.25" x14ac:dyDescent="0.2"/>
    <row r="119" spans="2:4" s="45" customFormat="1" ht="11.25" x14ac:dyDescent="0.2"/>
    <row r="120" spans="2:4" s="45" customFormat="1" ht="11.25" x14ac:dyDescent="0.2"/>
    <row r="121" spans="2:4" s="45" customFormat="1" ht="11.25" x14ac:dyDescent="0.2"/>
    <row r="122" spans="2:4" s="45" customFormat="1" ht="11.25" x14ac:dyDescent="0.2"/>
    <row r="123" spans="2:4" s="45" customFormat="1" ht="11.25" x14ac:dyDescent="0.2"/>
    <row r="124" spans="2:4" s="45" customFormat="1" ht="11.25" x14ac:dyDescent="0.2"/>
    <row r="125" spans="2:4" x14ac:dyDescent="0.25">
      <c r="B125" s="45"/>
      <c r="C125" s="45"/>
      <c r="D125" s="45"/>
    </row>
  </sheetData>
  <mergeCells count="1">
    <mergeCell ref="B5:D5"/>
  </mergeCells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B2:D58"/>
  <sheetViews>
    <sheetView showGridLines="0" zoomScaleNormal="100" workbookViewId="0">
      <selection activeCell="A2" sqref="A2:XFD2"/>
    </sheetView>
  </sheetViews>
  <sheetFormatPr baseColWidth="10" defaultColWidth="11.42578125" defaultRowHeight="11.25" x14ac:dyDescent="0.2"/>
  <cols>
    <col min="1" max="1" width="3.7109375" style="45" customWidth="1"/>
    <col min="2" max="2" width="49.28515625" style="45" bestFit="1" customWidth="1"/>
    <col min="3" max="16384" width="11.42578125" style="45"/>
  </cols>
  <sheetData>
    <row r="2" spans="2:4" ht="32.1" customHeight="1" x14ac:dyDescent="0.2">
      <c r="B2" s="282" t="s">
        <v>224</v>
      </c>
      <c r="C2" s="282"/>
      <c r="D2" s="282"/>
    </row>
    <row r="3" spans="2:4" ht="12.75" x14ac:dyDescent="0.2">
      <c r="B3" s="283"/>
      <c r="C3" s="283"/>
      <c r="D3" s="283"/>
    </row>
    <row r="4" spans="2:4" ht="13.5" thickBot="1" x14ac:dyDescent="0.25">
      <c r="B4" s="284"/>
      <c r="C4" s="284"/>
      <c r="D4" s="284"/>
    </row>
    <row r="5" spans="2:4" ht="12" thickBot="1" x14ac:dyDescent="0.25">
      <c r="B5" s="88" t="s">
        <v>84</v>
      </c>
      <c r="C5" s="90" t="s">
        <v>225</v>
      </c>
      <c r="D5" s="91" t="s">
        <v>187</v>
      </c>
    </row>
    <row r="6" spans="2:4" x14ac:dyDescent="0.2">
      <c r="B6" s="27" t="s">
        <v>5</v>
      </c>
      <c r="C6" s="46"/>
      <c r="D6" s="46"/>
    </row>
    <row r="7" spans="2:4" x14ac:dyDescent="0.2">
      <c r="B7" s="27" t="s">
        <v>6</v>
      </c>
      <c r="C7" s="46"/>
      <c r="D7" s="46"/>
    </row>
    <row r="8" spans="2:4" x14ac:dyDescent="0.2">
      <c r="B8" s="23" t="s">
        <v>7</v>
      </c>
      <c r="C8" s="118">
        <v>586317</v>
      </c>
      <c r="D8" s="118">
        <v>651965</v>
      </c>
    </row>
    <row r="9" spans="2:4" x14ac:dyDescent="0.2">
      <c r="B9" s="23" t="s">
        <v>8</v>
      </c>
      <c r="C9" s="118">
        <v>145553</v>
      </c>
      <c r="D9" s="118">
        <v>128124</v>
      </c>
    </row>
    <row r="10" spans="2:4" x14ac:dyDescent="0.2">
      <c r="B10" s="23" t="s">
        <v>9</v>
      </c>
      <c r="C10" s="118">
        <v>6035</v>
      </c>
      <c r="D10" s="118">
        <v>6556</v>
      </c>
    </row>
    <row r="11" spans="2:4" x14ac:dyDescent="0.2">
      <c r="B11" s="23" t="s">
        <v>10</v>
      </c>
      <c r="C11" s="118">
        <v>9967</v>
      </c>
      <c r="D11" s="118">
        <v>9231</v>
      </c>
    </row>
    <row r="12" spans="2:4" x14ac:dyDescent="0.2">
      <c r="B12" s="222" t="s">
        <v>226</v>
      </c>
      <c r="C12" s="118">
        <v>18739</v>
      </c>
      <c r="D12" s="118">
        <v>14651</v>
      </c>
    </row>
    <row r="13" spans="2:4" x14ac:dyDescent="0.2">
      <c r="B13" s="23" t="s">
        <v>11</v>
      </c>
      <c r="C13" s="118">
        <v>9305</v>
      </c>
      <c r="D13" s="118">
        <v>13086</v>
      </c>
    </row>
    <row r="14" spans="2:4" x14ac:dyDescent="0.2">
      <c r="B14" s="23" t="s">
        <v>12</v>
      </c>
      <c r="C14" s="118">
        <v>39680</v>
      </c>
      <c r="D14" s="118">
        <v>38628</v>
      </c>
    </row>
    <row r="15" spans="2:4" x14ac:dyDescent="0.2">
      <c r="B15" s="23" t="s">
        <v>13</v>
      </c>
      <c r="C15" s="118">
        <v>1428</v>
      </c>
      <c r="D15" s="125">
        <v>140</v>
      </c>
    </row>
    <row r="16" spans="2:4" x14ac:dyDescent="0.2">
      <c r="B16" s="23" t="s">
        <v>227</v>
      </c>
      <c r="C16" s="125">
        <v>22</v>
      </c>
      <c r="D16" s="125">
        <v>52</v>
      </c>
    </row>
    <row r="17" spans="2:4" x14ac:dyDescent="0.2">
      <c r="B17" s="23" t="s">
        <v>14</v>
      </c>
      <c r="C17" s="118">
        <v>1202</v>
      </c>
      <c r="D17" s="118">
        <v>1005</v>
      </c>
    </row>
    <row r="18" spans="2:4" x14ac:dyDescent="0.2">
      <c r="B18" s="23" t="s">
        <v>15</v>
      </c>
      <c r="C18" s="118">
        <v>33710</v>
      </c>
      <c r="D18" s="118">
        <v>31891</v>
      </c>
    </row>
    <row r="19" spans="2:4" x14ac:dyDescent="0.2">
      <c r="B19" s="23" t="s">
        <v>16</v>
      </c>
      <c r="C19" s="118">
        <v>2065</v>
      </c>
      <c r="D19" s="118">
        <v>1860</v>
      </c>
    </row>
    <row r="20" spans="2:4" ht="12" thickBot="1" x14ac:dyDescent="0.25">
      <c r="B20" s="23" t="s">
        <v>17</v>
      </c>
      <c r="C20" s="125">
        <v>392</v>
      </c>
      <c r="D20" s="125">
        <v>140</v>
      </c>
    </row>
    <row r="21" spans="2:4" ht="12" thickBot="1" x14ac:dyDescent="0.25">
      <c r="B21" s="30" t="s">
        <v>18</v>
      </c>
      <c r="C21" s="47">
        <f>+SUM(C8:C20)</f>
        <v>854415</v>
      </c>
      <c r="D21" s="47">
        <f>+SUM(D8:D20)</f>
        <v>897329</v>
      </c>
    </row>
    <row r="22" spans="2:4" x14ac:dyDescent="0.2">
      <c r="B22" s="27" t="s">
        <v>19</v>
      </c>
      <c r="C22" s="46"/>
      <c r="D22" s="46"/>
    </row>
    <row r="23" spans="2:4" x14ac:dyDescent="0.2">
      <c r="B23" s="23" t="s">
        <v>20</v>
      </c>
      <c r="C23" s="125">
        <v>144</v>
      </c>
      <c r="D23" s="125">
        <v>416</v>
      </c>
    </row>
    <row r="24" spans="2:4" x14ac:dyDescent="0.2">
      <c r="B24" s="23" t="s">
        <v>21</v>
      </c>
      <c r="C24" s="118">
        <v>18694</v>
      </c>
      <c r="D24" s="118">
        <v>19859</v>
      </c>
    </row>
    <row r="25" spans="2:4" x14ac:dyDescent="0.2">
      <c r="B25" s="23" t="s">
        <v>22</v>
      </c>
      <c r="C25" s="118">
        <v>28216</v>
      </c>
      <c r="D25" s="118">
        <v>28933</v>
      </c>
    </row>
    <row r="26" spans="2:4" x14ac:dyDescent="0.2">
      <c r="B26" s="23" t="s">
        <v>227</v>
      </c>
      <c r="C26" s="118">
        <v>1144</v>
      </c>
      <c r="D26" s="125">
        <v>121</v>
      </c>
    </row>
    <row r="27" spans="2:4" x14ac:dyDescent="0.2">
      <c r="B27" s="23" t="s">
        <v>23</v>
      </c>
      <c r="C27" s="118">
        <v>77821</v>
      </c>
      <c r="D27" s="118">
        <v>71823</v>
      </c>
    </row>
    <row r="28" spans="2:4" x14ac:dyDescent="0.2">
      <c r="B28" s="23" t="s">
        <v>24</v>
      </c>
      <c r="C28" s="118">
        <v>43821</v>
      </c>
      <c r="D28" s="118">
        <v>41131</v>
      </c>
    </row>
    <row r="29" spans="2:4" x14ac:dyDescent="0.2">
      <c r="B29" s="23" t="s">
        <v>25</v>
      </c>
      <c r="C29" s="118">
        <v>6162</v>
      </c>
      <c r="D29" s="118">
        <v>6036</v>
      </c>
    </row>
    <row r="30" spans="2:4" ht="12" thickBot="1" x14ac:dyDescent="0.25">
      <c r="B30" s="23" t="s">
        <v>26</v>
      </c>
      <c r="C30" s="118">
        <v>38936</v>
      </c>
      <c r="D30" s="118">
        <v>75261</v>
      </c>
    </row>
    <row r="31" spans="2:4" ht="12" thickBot="1" x14ac:dyDescent="0.25">
      <c r="B31" s="30" t="s">
        <v>27</v>
      </c>
      <c r="C31" s="47">
        <f>+SUM(C23:C30)</f>
        <v>214938</v>
      </c>
      <c r="D31" s="47">
        <f>+SUM(D23:D30)</f>
        <v>243580</v>
      </c>
    </row>
    <row r="32" spans="2:4" ht="12" thickBot="1" x14ac:dyDescent="0.25">
      <c r="B32" s="71" t="s">
        <v>28</v>
      </c>
      <c r="C32" s="72">
        <f>+C31+C21</f>
        <v>1069353</v>
      </c>
      <c r="D32" s="72">
        <f>+D31+D21</f>
        <v>1140909</v>
      </c>
    </row>
    <row r="33" spans="2:4" ht="12" thickTop="1" x14ac:dyDescent="0.2">
      <c r="B33" s="27" t="s">
        <v>29</v>
      </c>
      <c r="C33" s="46"/>
      <c r="D33" s="46"/>
    </row>
    <row r="34" spans="2:4" x14ac:dyDescent="0.2">
      <c r="B34" s="13" t="s">
        <v>30</v>
      </c>
      <c r="C34" s="118">
        <v>208028</v>
      </c>
      <c r="D34" s="118">
        <v>177431</v>
      </c>
    </row>
    <row r="35" spans="2:4" ht="12" thickBot="1" x14ac:dyDescent="0.25">
      <c r="B35" s="21" t="s">
        <v>31</v>
      </c>
      <c r="C35" s="118">
        <v>272106</v>
      </c>
      <c r="D35" s="118">
        <v>268368</v>
      </c>
    </row>
    <row r="36" spans="2:4" ht="12" thickBot="1" x14ac:dyDescent="0.25">
      <c r="B36" s="30" t="s">
        <v>32</v>
      </c>
      <c r="C36" s="47">
        <f>+C34+C35</f>
        <v>480134</v>
      </c>
      <c r="D36" s="47">
        <f>+D34+D35</f>
        <v>445799</v>
      </c>
    </row>
    <row r="37" spans="2:4" x14ac:dyDescent="0.2">
      <c r="B37" s="27" t="s">
        <v>33</v>
      </c>
      <c r="C37" s="46"/>
      <c r="D37" s="46"/>
    </row>
    <row r="38" spans="2:4" x14ac:dyDescent="0.2">
      <c r="B38" s="27" t="s">
        <v>34</v>
      </c>
      <c r="C38" s="46"/>
      <c r="D38" s="46"/>
    </row>
    <row r="39" spans="2:4" x14ac:dyDescent="0.2">
      <c r="B39" s="23" t="s">
        <v>35</v>
      </c>
      <c r="C39" s="118">
        <v>159351</v>
      </c>
      <c r="D39" s="118">
        <v>99520</v>
      </c>
    </row>
    <row r="40" spans="2:4" x14ac:dyDescent="0.2">
      <c r="B40" s="23" t="s">
        <v>36</v>
      </c>
      <c r="C40" s="118">
        <v>193461</v>
      </c>
      <c r="D40" s="118">
        <v>250608</v>
      </c>
    </row>
    <row r="41" spans="2:4" x14ac:dyDescent="0.2">
      <c r="B41" s="23" t="s">
        <v>37</v>
      </c>
      <c r="C41" s="118">
        <v>12255</v>
      </c>
      <c r="D41" s="118">
        <v>9912</v>
      </c>
    </row>
    <row r="42" spans="2:4" x14ac:dyDescent="0.2">
      <c r="B42" s="23" t="s">
        <v>38</v>
      </c>
      <c r="C42" s="118">
        <v>6465</v>
      </c>
      <c r="D42" s="118">
        <v>1102</v>
      </c>
    </row>
    <row r="43" spans="2:4" x14ac:dyDescent="0.2">
      <c r="B43" s="23" t="s">
        <v>17</v>
      </c>
      <c r="C43" s="125">
        <v>46</v>
      </c>
      <c r="D43" s="125">
        <v>269</v>
      </c>
    </row>
    <row r="44" spans="2:4" x14ac:dyDescent="0.2">
      <c r="B44" s="23" t="s">
        <v>39</v>
      </c>
      <c r="C44" s="118">
        <v>17835</v>
      </c>
      <c r="D44" s="118">
        <v>15218</v>
      </c>
    </row>
    <row r="45" spans="2:4" ht="12" thickBot="1" x14ac:dyDescent="0.25">
      <c r="B45" s="23" t="s">
        <v>40</v>
      </c>
      <c r="C45" s="125">
        <v>339</v>
      </c>
      <c r="D45" s="125">
        <v>332</v>
      </c>
    </row>
    <row r="46" spans="2:4" ht="12" thickBot="1" x14ac:dyDescent="0.25">
      <c r="B46" s="30" t="s">
        <v>41</v>
      </c>
      <c r="C46" s="47">
        <f>+SUM(C39:C45)</f>
        <v>389752</v>
      </c>
      <c r="D46" s="47">
        <f>+SUM(D39:D45)</f>
        <v>376961</v>
      </c>
    </row>
    <row r="47" spans="2:4" x14ac:dyDescent="0.2">
      <c r="B47" s="27" t="s">
        <v>42</v>
      </c>
      <c r="C47" s="46"/>
      <c r="D47" s="46"/>
    </row>
    <row r="48" spans="2:4" x14ac:dyDescent="0.2">
      <c r="B48" s="13" t="s">
        <v>43</v>
      </c>
      <c r="C48" s="118">
        <v>80383</v>
      </c>
      <c r="D48" s="118">
        <v>66662</v>
      </c>
    </row>
    <row r="49" spans="2:4" x14ac:dyDescent="0.2">
      <c r="B49" s="13" t="s">
        <v>35</v>
      </c>
      <c r="C49" s="118">
        <v>102701</v>
      </c>
      <c r="D49" s="118">
        <v>205377</v>
      </c>
    </row>
    <row r="50" spans="2:4" x14ac:dyDescent="0.2">
      <c r="B50" s="13" t="s">
        <v>38</v>
      </c>
      <c r="C50" s="125">
        <v>866</v>
      </c>
      <c r="D50" s="125">
        <v>451</v>
      </c>
    </row>
    <row r="51" spans="2:4" x14ac:dyDescent="0.2">
      <c r="B51" s="13" t="s">
        <v>40</v>
      </c>
      <c r="C51" s="118">
        <v>6791</v>
      </c>
      <c r="D51" s="118">
        <v>5322</v>
      </c>
    </row>
    <row r="52" spans="2:4" x14ac:dyDescent="0.2">
      <c r="B52" s="13" t="s">
        <v>199</v>
      </c>
      <c r="C52" s="118">
        <v>1652</v>
      </c>
      <c r="D52" s="118">
        <v>33258</v>
      </c>
    </row>
    <row r="53" spans="2:4" x14ac:dyDescent="0.2">
      <c r="B53" s="13" t="s">
        <v>39</v>
      </c>
      <c r="C53" s="118">
        <v>5828</v>
      </c>
      <c r="D53" s="118">
        <v>4932</v>
      </c>
    </row>
    <row r="54" spans="2:4" ht="12" thickBot="1" x14ac:dyDescent="0.25">
      <c r="B54" s="21" t="s">
        <v>17</v>
      </c>
      <c r="C54" s="118">
        <v>1246</v>
      </c>
      <c r="D54" s="118">
        <v>2147</v>
      </c>
    </row>
    <row r="55" spans="2:4" ht="12" thickBot="1" x14ac:dyDescent="0.25">
      <c r="B55" s="30" t="s">
        <v>44</v>
      </c>
      <c r="C55" s="47">
        <f>+SUM(C48:C54)</f>
        <v>199467</v>
      </c>
      <c r="D55" s="47">
        <f>+SUM(D48:D54)</f>
        <v>318149</v>
      </c>
    </row>
    <row r="56" spans="2:4" ht="12" thickBot="1" x14ac:dyDescent="0.25">
      <c r="B56" s="30" t="s">
        <v>45</v>
      </c>
      <c r="C56" s="47">
        <f>+C46+C55</f>
        <v>589219</v>
      </c>
      <c r="D56" s="47">
        <f>+D46+D55</f>
        <v>695110</v>
      </c>
    </row>
    <row r="57" spans="2:4" ht="12" thickBot="1" x14ac:dyDescent="0.25">
      <c r="B57" s="71" t="s">
        <v>46</v>
      </c>
      <c r="C57" s="72">
        <f>+C36+C56</f>
        <v>1069353</v>
      </c>
      <c r="D57" s="72">
        <f>+D36+D56</f>
        <v>1140909</v>
      </c>
    </row>
    <row r="58" spans="2:4" ht="12" thickTop="1" x14ac:dyDescent="0.2">
      <c r="B58" s="44"/>
    </row>
  </sheetData>
  <mergeCells count="3">
    <mergeCell ref="B2:D2"/>
    <mergeCell ref="B3:D3"/>
    <mergeCell ref="B4:D4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E56"/>
  <sheetViews>
    <sheetView showGridLines="0" topLeftCell="A26" workbookViewId="0">
      <selection activeCell="B2" sqref="B2:D2"/>
    </sheetView>
  </sheetViews>
  <sheetFormatPr baseColWidth="10" defaultColWidth="11.42578125" defaultRowHeight="11.25" x14ac:dyDescent="0.2"/>
  <cols>
    <col min="1" max="1" width="3.7109375" style="45" customWidth="1"/>
    <col min="2" max="2" width="61.42578125" style="45" bestFit="1" customWidth="1"/>
    <col min="3" max="16384" width="11.42578125" style="45"/>
  </cols>
  <sheetData>
    <row r="2" spans="2:5" ht="32.1" customHeight="1" x14ac:dyDescent="0.2">
      <c r="B2" s="282" t="s">
        <v>278</v>
      </c>
      <c r="C2" s="282"/>
      <c r="D2" s="282"/>
    </row>
    <row r="3" spans="2:5" ht="13.5" thickBot="1" x14ac:dyDescent="0.25">
      <c r="B3" s="284"/>
      <c r="C3" s="284"/>
      <c r="D3" s="284"/>
    </row>
    <row r="4" spans="2:5" ht="12" thickBot="1" x14ac:dyDescent="0.25">
      <c r="B4" s="88" t="s">
        <v>84</v>
      </c>
      <c r="C4" s="85" t="s">
        <v>225</v>
      </c>
      <c r="D4" s="85" t="s">
        <v>187</v>
      </c>
      <c r="E4" s="85" t="s">
        <v>228</v>
      </c>
    </row>
    <row r="5" spans="2:5" x14ac:dyDescent="0.2">
      <c r="B5" s="13" t="s">
        <v>47</v>
      </c>
      <c r="C5" s="49">
        <v>190405</v>
      </c>
      <c r="D5" s="49">
        <v>206634</v>
      </c>
      <c r="E5" s="49">
        <v>149930</v>
      </c>
    </row>
    <row r="6" spans="2:5" x14ac:dyDescent="0.2">
      <c r="B6" s="13" t="s">
        <v>48</v>
      </c>
      <c r="C6" s="49">
        <v>-115302</v>
      </c>
      <c r="D6" s="49">
        <v>-150443</v>
      </c>
      <c r="E6" s="49">
        <v>-119602</v>
      </c>
    </row>
    <row r="7" spans="2:5" ht="22.5" x14ac:dyDescent="0.2">
      <c r="B7" s="23" t="s">
        <v>49</v>
      </c>
      <c r="C7" s="49">
        <v>-1294</v>
      </c>
      <c r="D7" s="49">
        <v>39658</v>
      </c>
      <c r="E7" s="49">
        <v>51142</v>
      </c>
    </row>
    <row r="8" spans="2:5" ht="12" thickBot="1" x14ac:dyDescent="0.25">
      <c r="B8" s="21" t="s">
        <v>50</v>
      </c>
      <c r="C8" s="195">
        <v>-2538</v>
      </c>
      <c r="D8" s="195">
        <v>-4307</v>
      </c>
      <c r="E8" s="195">
        <v>-2085</v>
      </c>
    </row>
    <row r="9" spans="2:5" ht="12" thickBot="1" x14ac:dyDescent="0.25">
      <c r="B9" s="10" t="s">
        <v>51</v>
      </c>
      <c r="C9" s="121">
        <f>+SUM(C5:C8)</f>
        <v>71271</v>
      </c>
      <c r="D9" s="121">
        <f>+SUM(D5:D8)</f>
        <v>91542</v>
      </c>
      <c r="E9" s="121">
        <f>+SUM(E5:E8)</f>
        <v>79385</v>
      </c>
    </row>
    <row r="10" spans="2:5" ht="12" x14ac:dyDescent="0.2">
      <c r="B10" s="13" t="s">
        <v>178</v>
      </c>
      <c r="C10" s="223">
        <v>-51677</v>
      </c>
      <c r="D10" s="223">
        <v>35750</v>
      </c>
      <c r="E10" s="223">
        <v>-7940</v>
      </c>
    </row>
    <row r="11" spans="2:5" ht="12" x14ac:dyDescent="0.2">
      <c r="B11" s="13" t="s">
        <v>52</v>
      </c>
      <c r="C11" s="223">
        <v>15026</v>
      </c>
      <c r="D11" s="223">
        <v>11868</v>
      </c>
      <c r="E11" s="223">
        <v>4631</v>
      </c>
    </row>
    <row r="12" spans="2:5" ht="12" x14ac:dyDescent="0.2">
      <c r="B12" s="13" t="s">
        <v>53</v>
      </c>
      <c r="C12" s="223">
        <v>-32230</v>
      </c>
      <c r="D12" s="223">
        <v>-19504</v>
      </c>
      <c r="E12" s="223">
        <v>-18266</v>
      </c>
    </row>
    <row r="13" spans="2:5" ht="12" x14ac:dyDescent="0.2">
      <c r="B13" s="13" t="s">
        <v>54</v>
      </c>
      <c r="C13" s="223">
        <v>-13556</v>
      </c>
      <c r="D13" s="223">
        <v>-15826</v>
      </c>
      <c r="E13" s="223">
        <v>-14659</v>
      </c>
    </row>
    <row r="14" spans="2:5" ht="12" x14ac:dyDescent="0.2">
      <c r="B14" s="13" t="s">
        <v>55</v>
      </c>
      <c r="C14" s="223">
        <v>-8914</v>
      </c>
      <c r="D14" s="223">
        <v>-1649</v>
      </c>
      <c r="E14" s="223">
        <v>-8067</v>
      </c>
    </row>
    <row r="15" spans="2:5" ht="12.75" thickBot="1" x14ac:dyDescent="0.25">
      <c r="B15" s="21" t="s">
        <v>177</v>
      </c>
      <c r="C15" s="224">
        <v>-4760</v>
      </c>
      <c r="D15" s="224">
        <v>-8988</v>
      </c>
      <c r="E15" s="225" t="s">
        <v>0</v>
      </c>
    </row>
    <row r="16" spans="2:5" ht="12" thickBot="1" x14ac:dyDescent="0.25">
      <c r="B16" s="10" t="s">
        <v>200</v>
      </c>
      <c r="C16" s="121">
        <f>+SUM(C9:C15)</f>
        <v>-24840</v>
      </c>
      <c r="D16" s="121">
        <f t="shared" ref="D16:E16" si="0">+SUM(D9:D15)</f>
        <v>93193</v>
      </c>
      <c r="E16" s="121">
        <f t="shared" si="0"/>
        <v>35084</v>
      </c>
    </row>
    <row r="17" spans="2:5" ht="12" thickBot="1" x14ac:dyDescent="0.25">
      <c r="B17" s="83" t="s">
        <v>201</v>
      </c>
      <c r="C17" s="226">
        <v>1580</v>
      </c>
      <c r="D17" s="227">
        <v>-420</v>
      </c>
      <c r="E17" s="228">
        <v>-15679</v>
      </c>
    </row>
    <row r="18" spans="2:5" ht="12" thickBot="1" x14ac:dyDescent="0.25">
      <c r="B18" s="30" t="s">
        <v>202</v>
      </c>
      <c r="C18" s="121">
        <f>+C16+C17</f>
        <v>-23260</v>
      </c>
      <c r="D18" s="123">
        <f>+D16+D17</f>
        <v>92773</v>
      </c>
      <c r="E18" s="123">
        <f>+E16+E17</f>
        <v>19405</v>
      </c>
    </row>
    <row r="19" spans="2:5" x14ac:dyDescent="0.2">
      <c r="B19" s="23" t="s">
        <v>56</v>
      </c>
      <c r="C19" s="49">
        <v>2199</v>
      </c>
      <c r="D19" s="49">
        <v>2818</v>
      </c>
      <c r="E19" s="49">
        <v>2322</v>
      </c>
    </row>
    <row r="20" spans="2:5" x14ac:dyDescent="0.2">
      <c r="B20" s="23" t="s">
        <v>57</v>
      </c>
      <c r="C20" s="49">
        <v>-23711</v>
      </c>
      <c r="D20" s="49">
        <v>-33577</v>
      </c>
      <c r="E20" s="49">
        <v>-53097</v>
      </c>
    </row>
    <row r="21" spans="2:5" x14ac:dyDescent="0.2">
      <c r="B21" s="23" t="s">
        <v>58</v>
      </c>
      <c r="C21" s="49">
        <v>34603</v>
      </c>
      <c r="D21" s="49">
        <v>77201</v>
      </c>
      <c r="E21" s="49">
        <v>70693</v>
      </c>
    </row>
    <row r="22" spans="2:5" ht="12" thickBot="1" x14ac:dyDescent="0.25">
      <c r="B22" s="131" t="s">
        <v>59</v>
      </c>
      <c r="C22" s="195">
        <v>11177</v>
      </c>
      <c r="D22" s="124">
        <v>862</v>
      </c>
      <c r="E22" s="195">
        <v>2022</v>
      </c>
    </row>
    <row r="23" spans="2:5" ht="12" thickBot="1" x14ac:dyDescent="0.25">
      <c r="B23" s="10" t="s">
        <v>60</v>
      </c>
      <c r="C23" s="121">
        <f>+SUM(C19:C22)</f>
        <v>24268</v>
      </c>
      <c r="D23" s="123">
        <f>+SUM(D19:D22)</f>
        <v>47304</v>
      </c>
      <c r="E23" s="123">
        <f>+SUM(E19:E22)</f>
        <v>21940</v>
      </c>
    </row>
    <row r="24" spans="2:5" ht="12" thickBot="1" x14ac:dyDescent="0.25">
      <c r="B24" s="126" t="s">
        <v>203</v>
      </c>
      <c r="C24" s="121">
        <f>+C23+C18</f>
        <v>1008</v>
      </c>
      <c r="D24" s="123">
        <f>+D23+D18</f>
        <v>140077</v>
      </c>
      <c r="E24" s="123">
        <f>+E23+E18</f>
        <v>41345</v>
      </c>
    </row>
    <row r="25" spans="2:5" ht="12" thickBot="1" x14ac:dyDescent="0.25">
      <c r="B25" s="83" t="s">
        <v>61</v>
      </c>
      <c r="C25" s="226">
        <v>74279</v>
      </c>
      <c r="D25" s="226">
        <v>-4262</v>
      </c>
      <c r="E25" s="226">
        <v>-98772</v>
      </c>
    </row>
    <row r="26" spans="2:5" ht="12" thickBot="1" x14ac:dyDescent="0.25">
      <c r="B26" s="126" t="s">
        <v>203</v>
      </c>
      <c r="C26" s="121">
        <f>+C24+C25</f>
        <v>75287</v>
      </c>
      <c r="D26" s="121">
        <f t="shared" ref="D26:E26" si="1">+D24+D25</f>
        <v>135815</v>
      </c>
      <c r="E26" s="121">
        <f t="shared" si="1"/>
        <v>-57427</v>
      </c>
    </row>
    <row r="27" spans="2:5" ht="12" thickBot="1" x14ac:dyDescent="0.25">
      <c r="B27" s="83" t="s">
        <v>229</v>
      </c>
      <c r="C27" s="229">
        <v>0</v>
      </c>
      <c r="D27" s="229">
        <v>0</v>
      </c>
      <c r="E27" s="226">
        <v>-29190</v>
      </c>
    </row>
    <row r="28" spans="2:5" ht="12" thickBot="1" x14ac:dyDescent="0.25">
      <c r="B28" s="130" t="s">
        <v>186</v>
      </c>
      <c r="C28" s="120">
        <f>+C26+C27</f>
        <v>75287</v>
      </c>
      <c r="D28" s="120">
        <f t="shared" ref="D28:E28" si="2">+D26+D27</f>
        <v>135815</v>
      </c>
      <c r="E28" s="120">
        <f t="shared" si="2"/>
        <v>-86617</v>
      </c>
    </row>
    <row r="29" spans="2:5" ht="12" thickTop="1" x14ac:dyDescent="0.2">
      <c r="B29" s="46"/>
      <c r="C29" s="89"/>
      <c r="D29" s="89"/>
      <c r="E29" s="89"/>
    </row>
    <row r="30" spans="2:5" x14ac:dyDescent="0.2">
      <c r="B30" s="52" t="s">
        <v>179</v>
      </c>
      <c r="C30" s="89"/>
      <c r="D30" s="89"/>
      <c r="E30" s="89"/>
    </row>
    <row r="31" spans="2:5" x14ac:dyDescent="0.2">
      <c r="B31" s="87" t="s">
        <v>62</v>
      </c>
      <c r="C31" s="89"/>
      <c r="D31" s="89"/>
      <c r="E31" s="89"/>
    </row>
    <row r="32" spans="2:5" x14ac:dyDescent="0.2">
      <c r="B32" s="127" t="s">
        <v>204</v>
      </c>
      <c r="C32" s="49">
        <v>8531</v>
      </c>
      <c r="D32" s="49">
        <v>-46699</v>
      </c>
      <c r="E32" s="49">
        <v>-3234</v>
      </c>
    </row>
    <row r="33" spans="2:5" ht="12" thickBot="1" x14ac:dyDescent="0.25">
      <c r="B33" s="128" t="s">
        <v>205</v>
      </c>
      <c r="C33" s="51">
        <v>513</v>
      </c>
      <c r="D33" s="49">
        <v>1285</v>
      </c>
      <c r="E33" s="49">
        <v>3475</v>
      </c>
    </row>
    <row r="34" spans="2:5" ht="12" thickBot="1" x14ac:dyDescent="0.25">
      <c r="B34" s="129" t="s">
        <v>206</v>
      </c>
      <c r="C34" s="122">
        <f>+SUM(C32:C33)</f>
        <v>9044</v>
      </c>
      <c r="D34" s="122">
        <f>+SUM(D32:D33)</f>
        <v>-45414</v>
      </c>
      <c r="E34" s="122">
        <f>+SUM(E32:E33)</f>
        <v>241</v>
      </c>
    </row>
    <row r="35" spans="2:5" ht="12" thickBot="1" x14ac:dyDescent="0.25">
      <c r="B35" s="231" t="s">
        <v>230</v>
      </c>
      <c r="C35" s="228">
        <v>0</v>
      </c>
      <c r="D35" s="228">
        <v>0</v>
      </c>
      <c r="E35" s="226">
        <v>-40449</v>
      </c>
    </row>
    <row r="36" spans="2:5" ht="12" thickBot="1" x14ac:dyDescent="0.25">
      <c r="B36" s="129" t="s">
        <v>231</v>
      </c>
      <c r="C36" s="122">
        <f>+SUM(C34:C35)</f>
        <v>9044</v>
      </c>
      <c r="D36" s="122">
        <f>+SUM(D34:D35)</f>
        <v>-45414</v>
      </c>
      <c r="E36" s="122">
        <f>+SUM(E34:E35)</f>
        <v>-40208</v>
      </c>
    </row>
    <row r="37" spans="2:5" ht="12" thickBot="1" x14ac:dyDescent="0.25">
      <c r="B37" s="230" t="s">
        <v>232</v>
      </c>
      <c r="C37" s="120">
        <f>+C28+C36</f>
        <v>84331</v>
      </c>
      <c r="D37" s="120">
        <f t="shared" ref="D37:E37" si="3">+D28+D36</f>
        <v>90401</v>
      </c>
      <c r="E37" s="120">
        <f t="shared" si="3"/>
        <v>-126825</v>
      </c>
    </row>
    <row r="38" spans="2:5" ht="12" thickTop="1" x14ac:dyDescent="0.2">
      <c r="B38" s="23" t="s">
        <v>233</v>
      </c>
      <c r="C38" s="49">
        <v>84331</v>
      </c>
      <c r="D38" s="49">
        <v>90401</v>
      </c>
      <c r="E38" s="49">
        <v>-57186</v>
      </c>
    </row>
    <row r="39" spans="2:5" ht="12" thickBot="1" x14ac:dyDescent="0.25">
      <c r="B39" s="131" t="s">
        <v>234</v>
      </c>
      <c r="C39" s="124">
        <v>0</v>
      </c>
      <c r="D39" s="124">
        <v>0</v>
      </c>
      <c r="E39" s="195">
        <v>-69639</v>
      </c>
    </row>
    <row r="40" spans="2:5" ht="12" thickBot="1" x14ac:dyDescent="0.25">
      <c r="B40" s="230" t="s">
        <v>235</v>
      </c>
      <c r="C40" s="120">
        <f>+C38+C39</f>
        <v>84331</v>
      </c>
      <c r="D40" s="120">
        <f t="shared" ref="D40:E40" si="4">+D38+D39</f>
        <v>90401</v>
      </c>
      <c r="E40" s="120">
        <f t="shared" si="4"/>
        <v>-126825</v>
      </c>
    </row>
    <row r="41" spans="2:5" ht="12" thickTop="1" x14ac:dyDescent="0.2">
      <c r="B41" s="22"/>
      <c r="C41" s="232"/>
      <c r="D41" s="232"/>
      <c r="E41" s="232"/>
    </row>
    <row r="42" spans="2:5" x14ac:dyDescent="0.2">
      <c r="B42" s="53" t="s">
        <v>207</v>
      </c>
    </row>
    <row r="43" spans="2:5" x14ac:dyDescent="0.2">
      <c r="B43" s="23" t="s">
        <v>63</v>
      </c>
      <c r="C43" s="49">
        <v>42224</v>
      </c>
      <c r="D43" s="49">
        <v>79954</v>
      </c>
      <c r="E43" s="49">
        <v>-44433</v>
      </c>
    </row>
    <row r="44" spans="2:5" x14ac:dyDescent="0.2">
      <c r="B44" s="23" t="s">
        <v>64</v>
      </c>
      <c r="C44" s="49">
        <v>33063</v>
      </c>
      <c r="D44" s="49">
        <v>55861</v>
      </c>
      <c r="E44" s="49">
        <v>-42184</v>
      </c>
    </row>
    <row r="45" spans="2:5" x14ac:dyDescent="0.2">
      <c r="B45" s="53" t="s">
        <v>236</v>
      </c>
      <c r="C45" s="193"/>
      <c r="D45" s="193"/>
      <c r="E45" s="193"/>
    </row>
    <row r="46" spans="2:5" x14ac:dyDescent="0.2">
      <c r="B46" s="23" t="s">
        <v>63</v>
      </c>
      <c r="C46" s="49">
        <v>42224</v>
      </c>
      <c r="D46" s="49">
        <v>79954</v>
      </c>
      <c r="E46" s="49">
        <v>-27146</v>
      </c>
    </row>
    <row r="47" spans="2:5" x14ac:dyDescent="0.2">
      <c r="B47" s="23" t="s">
        <v>64</v>
      </c>
      <c r="C47" s="49">
        <v>33063</v>
      </c>
      <c r="D47" s="49">
        <v>55861</v>
      </c>
      <c r="E47" s="49">
        <v>-30281</v>
      </c>
    </row>
    <row r="48" spans="2:5" x14ac:dyDescent="0.2">
      <c r="B48" s="53" t="s">
        <v>237</v>
      </c>
      <c r="C48" s="193"/>
      <c r="D48" s="193"/>
      <c r="E48" s="193"/>
    </row>
    <row r="49" spans="2:5" x14ac:dyDescent="0.2">
      <c r="B49" s="23" t="s">
        <v>63</v>
      </c>
      <c r="C49" s="49">
        <v>45927</v>
      </c>
      <c r="D49" s="49">
        <v>61809</v>
      </c>
      <c r="E49" s="49">
        <v>-56251</v>
      </c>
    </row>
    <row r="50" spans="2:5" x14ac:dyDescent="0.2">
      <c r="B50" s="23" t="s">
        <v>64</v>
      </c>
      <c r="C50" s="49">
        <v>38404</v>
      </c>
      <c r="D50" s="49">
        <v>28592</v>
      </c>
      <c r="E50" s="49">
        <v>-70574</v>
      </c>
    </row>
    <row r="51" spans="2:5" x14ac:dyDescent="0.2">
      <c r="B51" s="53" t="s">
        <v>208</v>
      </c>
      <c r="C51" s="193"/>
      <c r="D51" s="193"/>
      <c r="E51" s="193"/>
    </row>
    <row r="52" spans="2:5" x14ac:dyDescent="0.2">
      <c r="B52" s="23" t="s">
        <v>65</v>
      </c>
      <c r="C52" s="51">
        <v>72.48</v>
      </c>
      <c r="D52" s="51">
        <v>135.58000000000001</v>
      </c>
      <c r="E52" s="51">
        <v>-84.27</v>
      </c>
    </row>
    <row r="53" spans="2:5" x14ac:dyDescent="0.2">
      <c r="B53" s="23" t="s">
        <v>66</v>
      </c>
      <c r="C53" s="51">
        <v>61.64</v>
      </c>
      <c r="D53" s="51">
        <v>115.03</v>
      </c>
      <c r="E53" s="51">
        <v>-84.27</v>
      </c>
    </row>
    <row r="54" spans="2:5" ht="21" x14ac:dyDescent="0.2">
      <c r="B54" s="53" t="s">
        <v>238</v>
      </c>
      <c r="C54" s="193"/>
      <c r="D54" s="193"/>
      <c r="E54" s="193"/>
    </row>
    <row r="55" spans="2:5" x14ac:dyDescent="0.2">
      <c r="B55" s="23" t="s">
        <v>65</v>
      </c>
      <c r="C55" s="51">
        <v>72.48</v>
      </c>
      <c r="D55" s="51">
        <v>135.58000000000001</v>
      </c>
      <c r="E55" s="51">
        <v>-50.03</v>
      </c>
    </row>
    <row r="56" spans="2:5" x14ac:dyDescent="0.2">
      <c r="B56" s="23" t="s">
        <v>66</v>
      </c>
      <c r="C56" s="51">
        <v>61.64</v>
      </c>
      <c r="D56" s="51">
        <v>115.03</v>
      </c>
      <c r="E56" s="51">
        <v>-50.03</v>
      </c>
    </row>
  </sheetData>
  <mergeCells count="2">
    <mergeCell ref="B2:D2"/>
    <mergeCell ref="B3:D3"/>
  </mergeCells>
  <phoneticPr fontId="23" type="noConversion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B2:E65"/>
  <sheetViews>
    <sheetView showGridLines="0" workbookViewId="0"/>
  </sheetViews>
  <sheetFormatPr baseColWidth="10" defaultColWidth="11.42578125" defaultRowHeight="11.25" x14ac:dyDescent="0.2"/>
  <cols>
    <col min="1" max="1" width="3.7109375" style="45" customWidth="1"/>
    <col min="2" max="2" width="66.7109375" style="45" customWidth="1"/>
    <col min="3" max="16384" width="11.42578125" style="45"/>
  </cols>
  <sheetData>
    <row r="2" spans="2:5" ht="32.1" customHeight="1" x14ac:dyDescent="0.2">
      <c r="B2" s="282" t="s">
        <v>279</v>
      </c>
      <c r="C2" s="282"/>
      <c r="D2" s="282"/>
    </row>
    <row r="3" spans="2:5" ht="12.75" x14ac:dyDescent="0.2">
      <c r="B3" s="285"/>
      <c r="C3" s="285"/>
      <c r="D3" s="285"/>
    </row>
    <row r="4" spans="2:5" ht="13.5" thickBot="1" x14ac:dyDescent="0.25">
      <c r="B4" s="286"/>
      <c r="C4" s="286"/>
      <c r="D4" s="286"/>
    </row>
    <row r="5" spans="2:5" ht="12" thickBot="1" x14ac:dyDescent="0.25">
      <c r="B5" s="88" t="s">
        <v>84</v>
      </c>
      <c r="C5" s="85" t="s">
        <v>225</v>
      </c>
      <c r="D5" s="85" t="s">
        <v>239</v>
      </c>
      <c r="E5" s="85" t="s">
        <v>240</v>
      </c>
    </row>
    <row r="6" spans="2:5" x14ac:dyDescent="0.2">
      <c r="B6" s="22" t="s">
        <v>67</v>
      </c>
      <c r="C6" s="48"/>
      <c r="D6" s="48"/>
      <c r="E6" s="48"/>
    </row>
    <row r="7" spans="2:5" x14ac:dyDescent="0.2">
      <c r="B7" s="23" t="s">
        <v>68</v>
      </c>
      <c r="C7" s="49">
        <v>41757</v>
      </c>
      <c r="D7" s="49">
        <v>49657</v>
      </c>
      <c r="E7" s="49">
        <v>20814</v>
      </c>
    </row>
    <row r="8" spans="2:5" ht="12" thickBot="1" x14ac:dyDescent="0.25">
      <c r="B8" s="23" t="s">
        <v>69</v>
      </c>
      <c r="C8" s="49">
        <v>-5783</v>
      </c>
      <c r="D8" s="195">
        <v>-2645</v>
      </c>
      <c r="E8" s="124">
        <v>-149</v>
      </c>
    </row>
    <row r="9" spans="2:5" ht="12" thickBot="1" x14ac:dyDescent="0.25">
      <c r="B9" s="30" t="s">
        <v>209</v>
      </c>
      <c r="C9" s="47">
        <f>+C7+C8</f>
        <v>35974</v>
      </c>
      <c r="D9" s="47">
        <f>+D7+D8</f>
        <v>47012</v>
      </c>
      <c r="E9" s="47">
        <f>+E7+E8</f>
        <v>20665</v>
      </c>
    </row>
    <row r="10" spans="2:5" ht="12" thickBot="1" x14ac:dyDescent="0.25">
      <c r="B10" s="30" t="s">
        <v>241</v>
      </c>
      <c r="C10" s="47">
        <v>0</v>
      </c>
      <c r="D10" s="47">
        <v>0</v>
      </c>
      <c r="E10" s="123">
        <v>10751</v>
      </c>
    </row>
    <row r="11" spans="2:5" ht="12" thickBot="1" x14ac:dyDescent="0.25">
      <c r="B11" s="30" t="s">
        <v>242</v>
      </c>
      <c r="C11" s="47">
        <f>+C9+C10</f>
        <v>35974</v>
      </c>
      <c r="D11" s="47">
        <f>+D9+D10</f>
        <v>47012</v>
      </c>
      <c r="E11" s="47">
        <f>+E9+E10</f>
        <v>31416</v>
      </c>
    </row>
    <row r="12" spans="2:5" x14ac:dyDescent="0.2">
      <c r="B12" s="27" t="s">
        <v>70</v>
      </c>
      <c r="C12" s="50"/>
      <c r="D12" s="50"/>
      <c r="E12" s="50"/>
    </row>
    <row r="13" spans="2:5" x14ac:dyDescent="0.2">
      <c r="B13" s="23" t="s">
        <v>243</v>
      </c>
      <c r="C13" s="51" t="s">
        <v>0</v>
      </c>
      <c r="D13" s="51" t="s">
        <v>0</v>
      </c>
      <c r="E13" s="49">
        <v>1209</v>
      </c>
    </row>
    <row r="14" spans="2:5" x14ac:dyDescent="0.2">
      <c r="B14" s="23" t="s">
        <v>71</v>
      </c>
      <c r="C14" s="51">
        <v>-24</v>
      </c>
      <c r="D14" s="49">
        <v>-1345</v>
      </c>
      <c r="E14" s="51">
        <v>-149</v>
      </c>
    </row>
    <row r="15" spans="2:5" x14ac:dyDescent="0.2">
      <c r="B15" s="23" t="s">
        <v>210</v>
      </c>
      <c r="C15" s="51" t="s">
        <v>0</v>
      </c>
      <c r="D15" s="51">
        <v>13</v>
      </c>
      <c r="E15" s="51" t="s">
        <v>0</v>
      </c>
    </row>
    <row r="16" spans="2:5" x14ac:dyDescent="0.2">
      <c r="B16" s="23" t="s">
        <v>244</v>
      </c>
      <c r="C16" s="51">
        <v>-45</v>
      </c>
      <c r="D16" s="51">
        <v>-123</v>
      </c>
      <c r="E16" s="51" t="s">
        <v>0</v>
      </c>
    </row>
    <row r="17" spans="2:5" x14ac:dyDescent="0.2">
      <c r="B17" s="23" t="s">
        <v>174</v>
      </c>
      <c r="C17" s="49">
        <v>-5904</v>
      </c>
      <c r="D17" s="49">
        <v>-13224</v>
      </c>
      <c r="E17" s="49">
        <v>-3531</v>
      </c>
    </row>
    <row r="18" spans="2:5" x14ac:dyDescent="0.2">
      <c r="B18" s="23" t="s">
        <v>175</v>
      </c>
      <c r="C18" s="49">
        <v>22644</v>
      </c>
      <c r="D18" s="49">
        <v>56001</v>
      </c>
      <c r="E18" s="49">
        <v>65523</v>
      </c>
    </row>
    <row r="19" spans="2:5" x14ac:dyDescent="0.2">
      <c r="B19" s="23" t="s">
        <v>72</v>
      </c>
      <c r="C19" s="49">
        <v>-18199</v>
      </c>
      <c r="D19" s="49">
        <v>-8671</v>
      </c>
      <c r="E19" s="49">
        <v>-7149</v>
      </c>
    </row>
    <row r="20" spans="2:5" x14ac:dyDescent="0.2">
      <c r="B20" s="23" t="s">
        <v>245</v>
      </c>
      <c r="C20" s="51" t="s">
        <v>0</v>
      </c>
      <c r="D20" s="51" t="s">
        <v>0</v>
      </c>
      <c r="E20" s="51">
        <v>-241</v>
      </c>
    </row>
    <row r="21" spans="2:5" x14ac:dyDescent="0.2">
      <c r="B21" s="23" t="s">
        <v>73</v>
      </c>
      <c r="C21" s="51">
        <v>-369</v>
      </c>
      <c r="D21" s="51">
        <v>-248</v>
      </c>
      <c r="E21" s="51">
        <v>-300</v>
      </c>
    </row>
    <row r="22" spans="2:5" x14ac:dyDescent="0.2">
      <c r="B22" s="23" t="s">
        <v>74</v>
      </c>
      <c r="C22" s="49">
        <v>17843</v>
      </c>
      <c r="D22" s="49">
        <v>6196</v>
      </c>
      <c r="E22" s="49">
        <v>3100</v>
      </c>
    </row>
    <row r="23" spans="2:5" x14ac:dyDescent="0.2">
      <c r="B23" s="23" t="s">
        <v>75</v>
      </c>
      <c r="C23" s="51">
        <v>646</v>
      </c>
      <c r="D23" s="49">
        <v>7890</v>
      </c>
      <c r="E23" s="51" t="s">
        <v>0</v>
      </c>
    </row>
    <row r="24" spans="2:5" x14ac:dyDescent="0.2">
      <c r="B24" s="23" t="s">
        <v>211</v>
      </c>
      <c r="C24" s="51">
        <v>551</v>
      </c>
      <c r="D24" s="51">
        <v>977</v>
      </c>
      <c r="E24" s="51">
        <v>237</v>
      </c>
    </row>
    <row r="25" spans="2:5" x14ac:dyDescent="0.2">
      <c r="B25" s="23" t="s">
        <v>76</v>
      </c>
      <c r="C25" s="49">
        <v>-55427</v>
      </c>
      <c r="D25" s="49">
        <v>-58608</v>
      </c>
      <c r="E25" s="49">
        <v>-59246</v>
      </c>
    </row>
    <row r="26" spans="2:5" x14ac:dyDescent="0.2">
      <c r="B26" s="23" t="s">
        <v>77</v>
      </c>
      <c r="C26" s="49">
        <v>52263</v>
      </c>
      <c r="D26" s="49">
        <v>38996</v>
      </c>
      <c r="E26" s="49">
        <v>112852</v>
      </c>
    </row>
    <row r="27" spans="2:5" x14ac:dyDescent="0.2">
      <c r="B27" s="23" t="s">
        <v>246</v>
      </c>
      <c r="C27" s="51">
        <v>120</v>
      </c>
      <c r="D27" s="51">
        <v>194</v>
      </c>
      <c r="E27" s="49">
        <v>3936</v>
      </c>
    </row>
    <row r="28" spans="2:5" x14ac:dyDescent="0.2">
      <c r="B28" s="13" t="s">
        <v>247</v>
      </c>
      <c r="C28" s="51" t="s">
        <v>0</v>
      </c>
      <c r="D28" s="51" t="s">
        <v>0</v>
      </c>
      <c r="E28" s="51">
        <v>181</v>
      </c>
    </row>
    <row r="29" spans="2:5" x14ac:dyDescent="0.2">
      <c r="B29" s="23" t="s">
        <v>212</v>
      </c>
      <c r="C29" s="51">
        <v>-7</v>
      </c>
      <c r="D29" s="51" t="s">
        <v>0</v>
      </c>
      <c r="E29" s="51">
        <v>-767</v>
      </c>
    </row>
    <row r="30" spans="2:5" x14ac:dyDescent="0.2">
      <c r="B30" s="23" t="s">
        <v>248</v>
      </c>
      <c r="C30" s="51" t="s">
        <v>0</v>
      </c>
      <c r="D30" s="51" t="s">
        <v>0</v>
      </c>
      <c r="E30" s="49">
        <v>-11182</v>
      </c>
    </row>
    <row r="31" spans="2:5" ht="12" thickBot="1" x14ac:dyDescent="0.25">
      <c r="B31" s="23" t="s">
        <v>249</v>
      </c>
      <c r="C31" s="51">
        <v>824</v>
      </c>
      <c r="D31" s="51">
        <v>-252</v>
      </c>
      <c r="E31" s="49">
        <v>-1839</v>
      </c>
    </row>
    <row r="32" spans="2:5" ht="12" thickBot="1" x14ac:dyDescent="0.25">
      <c r="B32" s="30" t="s">
        <v>213</v>
      </c>
      <c r="C32" s="47">
        <f>+SUM(C13:C31)</f>
        <v>14916</v>
      </c>
      <c r="D32" s="47">
        <f>+SUM(D13:D31)</f>
        <v>27796</v>
      </c>
      <c r="E32" s="47">
        <f>+SUM(E13:E31)</f>
        <v>102634</v>
      </c>
    </row>
    <row r="33" spans="2:5" ht="12" thickBot="1" x14ac:dyDescent="0.25">
      <c r="B33" s="30" t="s">
        <v>213</v>
      </c>
      <c r="C33" s="47">
        <v>0</v>
      </c>
      <c r="D33" s="47">
        <v>0</v>
      </c>
      <c r="E33" s="194">
        <v>155908</v>
      </c>
    </row>
    <row r="34" spans="2:5" ht="12" thickBot="1" x14ac:dyDescent="0.25">
      <c r="B34" s="30" t="s">
        <v>213</v>
      </c>
      <c r="C34" s="47">
        <f>+SUM(C32:C33)</f>
        <v>14916</v>
      </c>
      <c r="D34" s="47">
        <f>+SUM(D32:D33)</f>
        <v>27796</v>
      </c>
      <c r="E34" s="47">
        <f>+SUM(E32:E33)</f>
        <v>258542</v>
      </c>
    </row>
    <row r="35" spans="2:5" x14ac:dyDescent="0.2">
      <c r="B35" s="27" t="s">
        <v>78</v>
      </c>
      <c r="C35" s="48"/>
      <c r="D35" s="48"/>
      <c r="E35" s="48"/>
    </row>
    <row r="36" spans="2:5" x14ac:dyDescent="0.2">
      <c r="B36" s="23" t="s">
        <v>250</v>
      </c>
      <c r="C36" s="49">
        <v>104947</v>
      </c>
      <c r="D36" s="49">
        <v>66489</v>
      </c>
      <c r="E36" s="49">
        <v>226751</v>
      </c>
    </row>
    <row r="37" spans="2:5" x14ac:dyDescent="0.2">
      <c r="B37" s="23" t="s">
        <v>79</v>
      </c>
      <c r="C37" s="49">
        <v>-110187</v>
      </c>
      <c r="D37" s="49">
        <v>-89811</v>
      </c>
      <c r="E37" s="49">
        <v>-330808</v>
      </c>
    </row>
    <row r="38" spans="2:5" x14ac:dyDescent="0.2">
      <c r="B38" s="23" t="s">
        <v>251</v>
      </c>
      <c r="C38" s="49">
        <v>4183</v>
      </c>
      <c r="D38" s="49">
        <v>4999</v>
      </c>
      <c r="E38" s="49">
        <v>28847</v>
      </c>
    </row>
    <row r="39" spans="2:5" x14ac:dyDescent="0.2">
      <c r="B39" s="23" t="s">
        <v>80</v>
      </c>
      <c r="C39" s="49">
        <v>-34268</v>
      </c>
      <c r="D39" s="49">
        <v>-34948</v>
      </c>
      <c r="E39" s="49">
        <v>-72607</v>
      </c>
    </row>
    <row r="40" spans="2:5" x14ac:dyDescent="0.2">
      <c r="B40" s="23" t="s">
        <v>252</v>
      </c>
      <c r="C40" s="51" t="s">
        <v>0</v>
      </c>
      <c r="D40" s="51">
        <v>52</v>
      </c>
      <c r="E40" s="51" t="s">
        <v>0</v>
      </c>
    </row>
    <row r="41" spans="2:5" x14ac:dyDescent="0.2">
      <c r="B41" s="23" t="s">
        <v>253</v>
      </c>
      <c r="C41" s="51" t="s">
        <v>0</v>
      </c>
      <c r="D41" s="51">
        <v>93</v>
      </c>
      <c r="E41" s="51" t="s">
        <v>0</v>
      </c>
    </row>
    <row r="42" spans="2:5" x14ac:dyDescent="0.2">
      <c r="B42" s="23" t="s">
        <v>189</v>
      </c>
      <c r="C42" s="51">
        <v>-28</v>
      </c>
      <c r="D42" s="49">
        <v>-1037</v>
      </c>
      <c r="E42" s="51" t="s">
        <v>0</v>
      </c>
    </row>
    <row r="43" spans="2:5" x14ac:dyDescent="0.2">
      <c r="B43" s="23" t="s">
        <v>81</v>
      </c>
      <c r="C43" s="49">
        <v>-4794</v>
      </c>
      <c r="D43" s="49">
        <v>-5577</v>
      </c>
      <c r="E43" s="49">
        <v>-23671</v>
      </c>
    </row>
    <row r="44" spans="2:5" x14ac:dyDescent="0.2">
      <c r="B44" s="23" t="s">
        <v>214</v>
      </c>
      <c r="C44" s="51" t="s">
        <v>0</v>
      </c>
      <c r="D44" s="49">
        <v>-1151</v>
      </c>
      <c r="E44" s="49">
        <v>2255</v>
      </c>
    </row>
    <row r="45" spans="2:5" x14ac:dyDescent="0.2">
      <c r="B45" s="23" t="s">
        <v>254</v>
      </c>
      <c r="C45" s="51" t="s">
        <v>0</v>
      </c>
      <c r="D45" s="51" t="s">
        <v>0</v>
      </c>
      <c r="E45" s="51">
        <v>-265</v>
      </c>
    </row>
    <row r="46" spans="2:5" x14ac:dyDescent="0.2">
      <c r="B46" s="23" t="s">
        <v>255</v>
      </c>
      <c r="C46" s="51" t="s">
        <v>0</v>
      </c>
      <c r="D46" s="51" t="s">
        <v>0</v>
      </c>
      <c r="E46" s="49">
        <v>44666</v>
      </c>
    </row>
    <row r="47" spans="2:5" x14ac:dyDescent="0.2">
      <c r="B47" s="23" t="s">
        <v>256</v>
      </c>
      <c r="C47" s="51" t="s">
        <v>0</v>
      </c>
      <c r="D47" s="49">
        <v>-2259</v>
      </c>
      <c r="E47" s="51">
        <v>-144</v>
      </c>
    </row>
    <row r="48" spans="2:5" x14ac:dyDescent="0.2">
      <c r="B48" s="13" t="s">
        <v>190</v>
      </c>
      <c r="C48" s="49">
        <v>-6880</v>
      </c>
      <c r="D48" s="51">
        <v>-323</v>
      </c>
      <c r="E48" s="51" t="s">
        <v>0</v>
      </c>
    </row>
    <row r="49" spans="2:5" x14ac:dyDescent="0.2">
      <c r="B49" s="23" t="s">
        <v>215</v>
      </c>
      <c r="C49" s="49">
        <v>-43860</v>
      </c>
      <c r="D49" s="49">
        <v>-16772</v>
      </c>
      <c r="E49" s="49">
        <v>-11659</v>
      </c>
    </row>
    <row r="50" spans="2:5" x14ac:dyDescent="0.2">
      <c r="B50" s="23" t="s">
        <v>191</v>
      </c>
      <c r="C50" s="51">
        <v>518</v>
      </c>
      <c r="D50" s="51">
        <v>181</v>
      </c>
      <c r="E50" s="51" t="s">
        <v>0</v>
      </c>
    </row>
    <row r="51" spans="2:5" x14ac:dyDescent="0.2">
      <c r="B51" s="23" t="s">
        <v>257</v>
      </c>
      <c r="C51" s="51" t="s">
        <v>0</v>
      </c>
      <c r="D51" s="51" t="s">
        <v>0</v>
      </c>
      <c r="E51" s="49">
        <v>10977</v>
      </c>
    </row>
    <row r="52" spans="2:5" x14ac:dyDescent="0.2">
      <c r="B52" s="23" t="s">
        <v>216</v>
      </c>
      <c r="C52" s="51">
        <v>-374</v>
      </c>
      <c r="D52" s="51" t="s">
        <v>0</v>
      </c>
      <c r="E52" s="51" t="s">
        <v>0</v>
      </c>
    </row>
    <row r="53" spans="2:5" ht="12" thickBot="1" x14ac:dyDescent="0.25">
      <c r="B53" s="23" t="s">
        <v>258</v>
      </c>
      <c r="C53" s="51" t="s">
        <v>0</v>
      </c>
      <c r="D53" s="51">
        <v>265</v>
      </c>
      <c r="E53" s="51" t="s">
        <v>0</v>
      </c>
    </row>
    <row r="54" spans="2:5" ht="12" thickBot="1" x14ac:dyDescent="0.25">
      <c r="B54" s="30" t="s">
        <v>259</v>
      </c>
      <c r="C54" s="47">
        <f>+SUM(C36:C53)</f>
        <v>-90743</v>
      </c>
      <c r="D54" s="47">
        <f>+SUM(D36:D53)</f>
        <v>-79799</v>
      </c>
      <c r="E54" s="47">
        <f>+SUM(E36:E53)</f>
        <v>-125658</v>
      </c>
    </row>
    <row r="55" spans="2:5" ht="12" thickBot="1" x14ac:dyDescent="0.25">
      <c r="B55" s="234" t="s">
        <v>260</v>
      </c>
      <c r="C55" s="233">
        <v>0</v>
      </c>
      <c r="D55" s="233">
        <v>0</v>
      </c>
      <c r="E55" s="194">
        <v>-63982</v>
      </c>
    </row>
    <row r="56" spans="2:5" ht="12" thickBot="1" x14ac:dyDescent="0.25">
      <c r="B56" s="10" t="s">
        <v>161</v>
      </c>
      <c r="C56" s="47">
        <f>+C54+C55</f>
        <v>-90743</v>
      </c>
      <c r="D56" s="47">
        <f t="shared" ref="D56:E56" si="0">+D54+D55</f>
        <v>-79799</v>
      </c>
      <c r="E56" s="47">
        <f t="shared" si="0"/>
        <v>-189640</v>
      </c>
    </row>
    <row r="57" spans="2:5" x14ac:dyDescent="0.2">
      <c r="B57" s="13" t="s">
        <v>261</v>
      </c>
      <c r="C57" s="49">
        <v>-39853</v>
      </c>
      <c r="D57" s="49">
        <v>-4991</v>
      </c>
      <c r="E57" s="49">
        <v>-2359</v>
      </c>
    </row>
    <row r="58" spans="2:5" ht="12" thickBot="1" x14ac:dyDescent="0.25">
      <c r="B58" s="131" t="s">
        <v>262</v>
      </c>
      <c r="C58" s="124">
        <v>0</v>
      </c>
      <c r="D58" s="124">
        <v>0</v>
      </c>
      <c r="E58" s="195">
        <v>102677</v>
      </c>
    </row>
    <row r="59" spans="2:5" ht="12" thickBot="1" x14ac:dyDescent="0.25">
      <c r="B59" s="132" t="s">
        <v>217</v>
      </c>
      <c r="C59" s="235">
        <f>+C57+C58</f>
        <v>-39853</v>
      </c>
      <c r="D59" s="235">
        <f t="shared" ref="D59:E59" si="1">+D57+D58</f>
        <v>-4991</v>
      </c>
      <c r="E59" s="235">
        <f t="shared" si="1"/>
        <v>100318</v>
      </c>
    </row>
    <row r="60" spans="2:5" ht="12" thickTop="1" x14ac:dyDescent="0.2">
      <c r="B60" s="23" t="s">
        <v>263</v>
      </c>
      <c r="C60" s="49">
        <v>75261</v>
      </c>
      <c r="D60" s="49">
        <v>97319</v>
      </c>
      <c r="E60" s="49">
        <v>535898</v>
      </c>
    </row>
    <row r="61" spans="2:5" x14ac:dyDescent="0.2">
      <c r="B61" s="23" t="s">
        <v>264</v>
      </c>
      <c r="C61" s="49">
        <v>7162</v>
      </c>
      <c r="D61" s="51" t="s">
        <v>0</v>
      </c>
      <c r="E61" s="51">
        <v>-675</v>
      </c>
    </row>
    <row r="62" spans="2:5" x14ac:dyDescent="0.2">
      <c r="B62" s="23" t="s">
        <v>265</v>
      </c>
      <c r="C62" s="49">
        <v>-3634</v>
      </c>
      <c r="D62" s="49">
        <v>-17067</v>
      </c>
      <c r="E62" s="49">
        <v>-24427</v>
      </c>
    </row>
    <row r="63" spans="2:5" ht="12" thickBot="1" x14ac:dyDescent="0.25">
      <c r="B63" s="23" t="s">
        <v>266</v>
      </c>
      <c r="C63" s="124" t="s">
        <v>0</v>
      </c>
      <c r="D63" s="124" t="s">
        <v>0</v>
      </c>
      <c r="E63" s="195">
        <v>-513795</v>
      </c>
    </row>
    <row r="64" spans="2:5" ht="12" thickBot="1" x14ac:dyDescent="0.25">
      <c r="B64" s="73" t="s">
        <v>82</v>
      </c>
      <c r="C64" s="235">
        <f>+SUM(C59:C63)</f>
        <v>38936</v>
      </c>
      <c r="D64" s="235">
        <f t="shared" ref="D64:E64" si="2">+SUM(D59:D63)</f>
        <v>75261</v>
      </c>
      <c r="E64" s="235">
        <f t="shared" si="2"/>
        <v>97319</v>
      </c>
    </row>
    <row r="65" ht="12" thickTop="1" x14ac:dyDescent="0.2"/>
  </sheetData>
  <mergeCells count="3">
    <mergeCell ref="B2:D2"/>
    <mergeCell ref="B3:D3"/>
    <mergeCell ref="B4:D4"/>
  </mergeCells>
  <phoneticPr fontId="23" type="noConversion"/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2"/>
  <sheetViews>
    <sheetView showGridLines="0" workbookViewId="0"/>
  </sheetViews>
  <sheetFormatPr baseColWidth="10" defaultRowHeight="15" x14ac:dyDescent="0.25"/>
  <cols>
    <col min="1" max="1" width="3.7109375" customWidth="1"/>
    <col min="2" max="2" width="61.140625" customWidth="1"/>
    <col min="5" max="5" width="11.42578125" style="36"/>
  </cols>
  <sheetData>
    <row r="1" spans="2:5" ht="11.25" customHeight="1" x14ac:dyDescent="0.25"/>
    <row r="2" spans="2:5" ht="30.75" customHeight="1" x14ac:dyDescent="0.25">
      <c r="B2" s="37" t="s">
        <v>83</v>
      </c>
      <c r="C2" s="37"/>
      <c r="D2" s="37"/>
      <c r="E2" s="37"/>
    </row>
    <row r="3" spans="2:5" ht="12.75" customHeight="1" x14ac:dyDescent="0.25"/>
    <row r="4" spans="2:5" ht="12.75" customHeight="1" x14ac:dyDescent="0.25"/>
    <row r="5" spans="2:5" ht="12" customHeight="1" thickBot="1" x14ac:dyDescent="0.3">
      <c r="B5" s="3" t="s">
        <v>84</v>
      </c>
      <c r="C5" s="80" t="s">
        <v>267</v>
      </c>
      <c r="D5" s="80" t="s">
        <v>268</v>
      </c>
      <c r="E5" s="80" t="s">
        <v>155</v>
      </c>
    </row>
    <row r="6" spans="2:5" ht="11.25" customHeight="1" x14ac:dyDescent="0.25">
      <c r="B6" s="146" t="s">
        <v>47</v>
      </c>
      <c r="C6" s="238">
        <v>190405</v>
      </c>
      <c r="D6" s="238">
        <v>206634</v>
      </c>
      <c r="E6" s="156">
        <f t="shared" ref="E6:E24" si="0">+C6/D6-1</f>
        <v>-7.8539833715651874E-2</v>
      </c>
    </row>
    <row r="7" spans="2:5" ht="11.25" customHeight="1" x14ac:dyDescent="0.25">
      <c r="B7" s="93" t="s">
        <v>48</v>
      </c>
      <c r="C7" s="239">
        <v>-115302</v>
      </c>
      <c r="D7" s="239">
        <v>-150443</v>
      </c>
      <c r="E7" s="157">
        <f t="shared" si="0"/>
        <v>-0.23358348344555746</v>
      </c>
    </row>
    <row r="8" spans="2:5" ht="22.5" x14ac:dyDescent="0.25">
      <c r="B8" s="138" t="s">
        <v>85</v>
      </c>
      <c r="C8" s="240">
        <v>-1294</v>
      </c>
      <c r="D8" s="240">
        <v>39658</v>
      </c>
      <c r="E8" s="158">
        <f t="shared" si="0"/>
        <v>-1.0326289777598467</v>
      </c>
    </row>
    <row r="9" spans="2:5" ht="11.25" customHeight="1" thickBot="1" x14ac:dyDescent="0.3">
      <c r="B9" s="95" t="s">
        <v>86</v>
      </c>
      <c r="C9" s="241">
        <v>-2538</v>
      </c>
      <c r="D9" s="241">
        <v>-4307</v>
      </c>
      <c r="E9" s="159">
        <f t="shared" si="0"/>
        <v>-0.41072672393777576</v>
      </c>
    </row>
    <row r="10" spans="2:5" ht="11.25" customHeight="1" thickBot="1" x14ac:dyDescent="0.3">
      <c r="B10" s="107" t="s">
        <v>51</v>
      </c>
      <c r="C10" s="148">
        <f>SUM(C6:C9)</f>
        <v>71271</v>
      </c>
      <c r="D10" s="148">
        <f>SUM(D6:D9)</f>
        <v>91542</v>
      </c>
      <c r="E10" s="160">
        <f t="shared" si="0"/>
        <v>-0.22143933931965654</v>
      </c>
    </row>
    <row r="11" spans="2:5" ht="11.25" customHeight="1" x14ac:dyDescent="0.25">
      <c r="B11" s="93" t="s">
        <v>87</v>
      </c>
      <c r="C11" s="244">
        <v>-51677</v>
      </c>
      <c r="D11" s="244">
        <v>35750</v>
      </c>
      <c r="E11" s="157">
        <f t="shared" si="0"/>
        <v>-2.4455104895104895</v>
      </c>
    </row>
    <row r="12" spans="2:5" ht="11.25" customHeight="1" x14ac:dyDescent="0.25">
      <c r="B12" s="104" t="s">
        <v>52</v>
      </c>
      <c r="C12" s="245">
        <v>15026</v>
      </c>
      <c r="D12" s="245">
        <v>11868</v>
      </c>
      <c r="E12" s="163">
        <f t="shared" si="0"/>
        <v>0.26609369733737775</v>
      </c>
    </row>
    <row r="13" spans="2:5" ht="11.25" customHeight="1" x14ac:dyDescent="0.25">
      <c r="B13" s="93" t="s">
        <v>53</v>
      </c>
      <c r="C13" s="244">
        <v>-32230</v>
      </c>
      <c r="D13" s="244">
        <v>-19504</v>
      </c>
      <c r="E13" s="157">
        <f t="shared" si="0"/>
        <v>0.65248154224774413</v>
      </c>
    </row>
    <row r="14" spans="2:5" ht="11.25" customHeight="1" x14ac:dyDescent="0.25">
      <c r="B14" s="104" t="s">
        <v>54</v>
      </c>
      <c r="C14" s="245">
        <v>-13556</v>
      </c>
      <c r="D14" s="245">
        <v>-15826</v>
      </c>
      <c r="E14" s="158">
        <f t="shared" si="0"/>
        <v>-0.14343485403765954</v>
      </c>
    </row>
    <row r="15" spans="2:5" ht="11.25" customHeight="1" x14ac:dyDescent="0.25">
      <c r="B15" s="93" t="s">
        <v>55</v>
      </c>
      <c r="C15" s="244">
        <v>-8914</v>
      </c>
      <c r="D15" s="244">
        <v>-1649</v>
      </c>
      <c r="E15" s="157">
        <f t="shared" si="0"/>
        <v>4.4057004244996971</v>
      </c>
    </row>
    <row r="16" spans="2:5" ht="11.25" customHeight="1" thickBot="1" x14ac:dyDescent="0.3">
      <c r="B16" s="104" t="s">
        <v>180</v>
      </c>
      <c r="C16" s="245">
        <v>-4760</v>
      </c>
      <c r="D16" s="245">
        <v>-8988</v>
      </c>
      <c r="E16" s="158">
        <f t="shared" si="0"/>
        <v>-0.47040498442367606</v>
      </c>
    </row>
    <row r="17" spans="2:5" ht="11.25" customHeight="1" thickBot="1" x14ac:dyDescent="0.3">
      <c r="B17" s="108" t="s">
        <v>88</v>
      </c>
      <c r="C17" s="153">
        <f>SUM(C10:C16)</f>
        <v>-24840</v>
      </c>
      <c r="D17" s="153">
        <f>SUM(D10:D16)</f>
        <v>93193</v>
      </c>
      <c r="E17" s="161">
        <f t="shared" si="0"/>
        <v>-1.266543624521155</v>
      </c>
    </row>
    <row r="18" spans="2:5" ht="11.25" customHeight="1" thickBot="1" x14ac:dyDescent="0.3">
      <c r="B18" s="106" t="s">
        <v>89</v>
      </c>
      <c r="C18" s="246">
        <v>11832</v>
      </c>
      <c r="D18" s="246">
        <v>10319</v>
      </c>
      <c r="E18" s="162">
        <f t="shared" si="0"/>
        <v>0.1466227347611202</v>
      </c>
    </row>
    <row r="19" spans="2:5" ht="11.25" customHeight="1" thickBot="1" x14ac:dyDescent="0.3">
      <c r="B19" s="96" t="s">
        <v>90</v>
      </c>
      <c r="C19" s="144">
        <f>+C17+C18</f>
        <v>-13008</v>
      </c>
      <c r="D19" s="144">
        <f>+D17+D18</f>
        <v>103512</v>
      </c>
      <c r="E19" s="200">
        <f>+C19/D19-1</f>
        <v>-1.1256665893809412</v>
      </c>
    </row>
    <row r="20" spans="2:5" ht="11.25" customHeight="1" thickBot="1" x14ac:dyDescent="0.3">
      <c r="B20" s="107" t="s">
        <v>91</v>
      </c>
      <c r="C20" s="141">
        <f>+'EBITDA Reconciliation'!C20</f>
        <v>61311</v>
      </c>
      <c r="D20" s="141">
        <f>+'EBITDA Reconciliation'!D20</f>
        <v>99761</v>
      </c>
      <c r="E20" s="160">
        <f t="shared" si="0"/>
        <v>-0.38542115656418841</v>
      </c>
    </row>
    <row r="21" spans="2:5" ht="11.25" customHeight="1" thickBot="1" x14ac:dyDescent="0.3">
      <c r="B21" s="95" t="s">
        <v>92</v>
      </c>
      <c r="C21" s="247">
        <v>1580</v>
      </c>
      <c r="D21" s="182">
        <v>-420</v>
      </c>
      <c r="E21" s="155">
        <v>0</v>
      </c>
    </row>
    <row r="22" spans="2:5" ht="11.25" customHeight="1" thickBot="1" x14ac:dyDescent="0.3">
      <c r="B22" s="107" t="s">
        <v>93</v>
      </c>
      <c r="C22" s="148">
        <f>+C17+C21</f>
        <v>-23260</v>
      </c>
      <c r="D22" s="148">
        <f>+D17+D21</f>
        <v>92773</v>
      </c>
      <c r="E22" s="160">
        <f>+C22/D22-1</f>
        <v>-1.2507194981298437</v>
      </c>
    </row>
    <row r="23" spans="2:5" ht="11.25" customHeight="1" thickBot="1" x14ac:dyDescent="0.3">
      <c r="B23" s="154" t="s">
        <v>60</v>
      </c>
      <c r="C23" s="247">
        <v>24268</v>
      </c>
      <c r="D23" s="247">
        <v>47304</v>
      </c>
      <c r="E23" s="159">
        <f t="shared" si="0"/>
        <v>-0.48697784542533396</v>
      </c>
    </row>
    <row r="24" spans="2:5" ht="11.25" customHeight="1" thickBot="1" x14ac:dyDescent="0.3">
      <c r="B24" s="150" t="s">
        <v>94</v>
      </c>
      <c r="C24" s="248">
        <f>+C22+C23</f>
        <v>1008</v>
      </c>
      <c r="D24" s="248">
        <f>+D22+D23</f>
        <v>140077</v>
      </c>
      <c r="E24" s="221">
        <f t="shared" si="0"/>
        <v>-0.99280395782319719</v>
      </c>
    </row>
    <row r="25" spans="2:5" ht="11.25" customHeight="1" thickBot="1" x14ac:dyDescent="0.3">
      <c r="B25" s="250" t="s">
        <v>95</v>
      </c>
      <c r="C25" s="249">
        <v>74279</v>
      </c>
      <c r="D25" s="249">
        <v>-4262</v>
      </c>
      <c r="E25" s="220" t="s">
        <v>1</v>
      </c>
    </row>
    <row r="26" spans="2:5" ht="11.25" customHeight="1" thickBot="1" x14ac:dyDescent="0.3">
      <c r="B26" s="107" t="s">
        <v>269</v>
      </c>
      <c r="C26" s="148">
        <f>+C24+C25</f>
        <v>75287</v>
      </c>
      <c r="D26" s="148">
        <f>+D24+D25</f>
        <v>135815</v>
      </c>
      <c r="E26" s="160">
        <f t="shared" ref="E26" si="1">+C26/D26-1</f>
        <v>-0.44566505908772969</v>
      </c>
    </row>
    <row r="27" spans="2:5" ht="11.25" customHeight="1" thickBot="1" x14ac:dyDescent="0.3">
      <c r="B27" s="250" t="s">
        <v>270</v>
      </c>
      <c r="C27" s="249">
        <v>0</v>
      </c>
      <c r="D27" s="249">
        <v>0</v>
      </c>
      <c r="E27" s="220" t="s">
        <v>1</v>
      </c>
    </row>
    <row r="28" spans="2:5" ht="11.25" customHeight="1" thickBot="1" x14ac:dyDescent="0.3">
      <c r="B28" s="107" t="s">
        <v>96</v>
      </c>
      <c r="C28" s="148">
        <f>+C26+C27</f>
        <v>75287</v>
      </c>
      <c r="D28" s="148">
        <f>+D26+D27</f>
        <v>135815</v>
      </c>
      <c r="E28" s="160">
        <f t="shared" ref="E28" si="2">+C28/D28-1</f>
        <v>-0.44566505908772969</v>
      </c>
    </row>
    <row r="29" spans="2:5" ht="11.25" customHeight="1" x14ac:dyDescent="0.25">
      <c r="B29" s="2"/>
      <c r="C29" s="142"/>
      <c r="D29" s="142"/>
      <c r="E29" s="163"/>
    </row>
    <row r="30" spans="2:5" ht="11.25" customHeight="1" x14ac:dyDescent="0.25">
      <c r="B30" s="22" t="s">
        <v>97</v>
      </c>
      <c r="C30" s="142"/>
      <c r="D30" s="142"/>
      <c r="E30" s="163"/>
    </row>
    <row r="31" spans="2:5" ht="11.25" customHeight="1" x14ac:dyDescent="0.25">
      <c r="B31" s="7" t="s">
        <v>98</v>
      </c>
      <c r="C31" s="236">
        <v>42224</v>
      </c>
      <c r="D31" s="236">
        <v>79954</v>
      </c>
      <c r="E31" s="163">
        <f t="shared" ref="E31:E32" si="3">+C31/D31-1</f>
        <v>-0.47189634039572759</v>
      </c>
    </row>
    <row r="32" spans="2:5" ht="11.25" customHeight="1" x14ac:dyDescent="0.25">
      <c r="B32" s="93" t="s">
        <v>64</v>
      </c>
      <c r="C32" s="237">
        <v>33063</v>
      </c>
      <c r="D32" s="237">
        <v>55861</v>
      </c>
      <c r="E32" s="157">
        <f t="shared" si="3"/>
        <v>-0.40812015538568946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B2:F34"/>
  <sheetViews>
    <sheetView showGridLines="0" workbookViewId="0"/>
  </sheetViews>
  <sheetFormatPr baseColWidth="10" defaultRowHeight="15" x14ac:dyDescent="0.25"/>
  <cols>
    <col min="1" max="1" width="3.7109375" customWidth="1"/>
    <col min="2" max="2" width="42.7109375" customWidth="1"/>
    <col min="3" max="3" width="11.140625" bestFit="1" customWidth="1"/>
    <col min="4" max="4" width="13.7109375" bestFit="1" customWidth="1"/>
    <col min="6" max="6" width="13.85546875" customWidth="1"/>
  </cols>
  <sheetData>
    <row r="2" spans="2:6" x14ac:dyDescent="0.25">
      <c r="B2" s="15" t="s">
        <v>100</v>
      </c>
    </row>
    <row r="5" spans="2:6" ht="45.75" thickBot="1" x14ac:dyDescent="0.3">
      <c r="B5" s="18" t="s">
        <v>271</v>
      </c>
      <c r="C5" s="86" t="s">
        <v>99</v>
      </c>
      <c r="D5" s="80" t="s">
        <v>176</v>
      </c>
      <c r="E5" s="86" t="s">
        <v>3</v>
      </c>
      <c r="F5" s="80" t="s">
        <v>273</v>
      </c>
    </row>
    <row r="6" spans="2:6" x14ac:dyDescent="0.25">
      <c r="B6" s="100" t="s">
        <v>47</v>
      </c>
      <c r="C6" s="251">
        <v>101777</v>
      </c>
      <c r="D6" s="164">
        <v>72303</v>
      </c>
      <c r="E6" s="164">
        <f>+SUM(C6:D6)</f>
        <v>174080</v>
      </c>
      <c r="F6" s="171">
        <f>+E6/E22-1</f>
        <v>-0.10279603143924754</v>
      </c>
    </row>
    <row r="7" spans="2:6" x14ac:dyDescent="0.25">
      <c r="B7" s="5" t="s">
        <v>48</v>
      </c>
      <c r="C7" s="112">
        <v>-84462</v>
      </c>
      <c r="D7" s="112">
        <v>-13287</v>
      </c>
      <c r="E7" s="112">
        <f t="shared" ref="E7:E18" si="0">+SUM(C7:D7)</f>
        <v>-97749</v>
      </c>
      <c r="F7" s="172">
        <f>+E7/E23-1</f>
        <v>-0.28029951626797434</v>
      </c>
    </row>
    <row r="8" spans="2:6" ht="22.5" x14ac:dyDescent="0.25">
      <c r="B8" s="101" t="s">
        <v>85</v>
      </c>
      <c r="C8" s="113">
        <v>-1515</v>
      </c>
      <c r="D8" s="165" t="s">
        <v>1</v>
      </c>
      <c r="E8" s="113">
        <f t="shared" si="0"/>
        <v>-1515</v>
      </c>
      <c r="F8" s="173">
        <f>+E8/E24-1</f>
        <v>-1.0386056111918049</v>
      </c>
    </row>
    <row r="9" spans="2:6" ht="15.75" thickBot="1" x14ac:dyDescent="0.3">
      <c r="B9" s="5" t="s">
        <v>86</v>
      </c>
      <c r="C9" s="112">
        <v>-2538</v>
      </c>
      <c r="D9" s="114" t="s">
        <v>1</v>
      </c>
      <c r="E9" s="166">
        <f t="shared" si="0"/>
        <v>-2538</v>
      </c>
      <c r="F9" s="166">
        <v>-0.84199999999999997</v>
      </c>
    </row>
    <row r="10" spans="2:6" ht="15.75" thickBot="1" x14ac:dyDescent="0.3">
      <c r="B10" s="102" t="s">
        <v>51</v>
      </c>
      <c r="C10" s="167">
        <f>+SUM(C6:C9)</f>
        <v>13262</v>
      </c>
      <c r="D10" s="167">
        <f>+SUM(D6:D9)</f>
        <v>59016</v>
      </c>
      <c r="E10" s="167">
        <f t="shared" si="0"/>
        <v>72278</v>
      </c>
      <c r="F10" s="175">
        <f t="shared" ref="F10:F18" si="1">+E10/E26-1</f>
        <v>-0.22400206136866285</v>
      </c>
    </row>
    <row r="11" spans="2:6" x14ac:dyDescent="0.25">
      <c r="B11" s="5" t="s">
        <v>87</v>
      </c>
      <c r="C11" s="112">
        <v>-2370</v>
      </c>
      <c r="D11" s="112">
        <v>-51342</v>
      </c>
      <c r="E11" s="168">
        <f t="shared" si="0"/>
        <v>-53712</v>
      </c>
      <c r="F11" s="172">
        <f t="shared" si="1"/>
        <v>-2.63258358662614</v>
      </c>
    </row>
    <row r="12" spans="2:6" x14ac:dyDescent="0.25">
      <c r="B12" s="92" t="s">
        <v>52</v>
      </c>
      <c r="C12" s="113">
        <v>15026</v>
      </c>
      <c r="D12" s="165" t="s">
        <v>1</v>
      </c>
      <c r="E12" s="113">
        <f t="shared" si="0"/>
        <v>15026</v>
      </c>
      <c r="F12" s="173">
        <f>+E12/E28-1</f>
        <v>0.26609369733737775</v>
      </c>
    </row>
    <row r="13" spans="2:6" x14ac:dyDescent="0.25">
      <c r="B13" s="5" t="s">
        <v>53</v>
      </c>
      <c r="C13" s="112">
        <v>-8493</v>
      </c>
      <c r="D13" s="112">
        <v>-23978</v>
      </c>
      <c r="E13" s="112">
        <f t="shared" si="0"/>
        <v>-32471</v>
      </c>
      <c r="F13" s="172">
        <f t="shared" si="1"/>
        <v>0.64526753141467363</v>
      </c>
    </row>
    <row r="14" spans="2:6" x14ac:dyDescent="0.25">
      <c r="B14" s="92" t="s">
        <v>54</v>
      </c>
      <c r="C14" s="113">
        <v>-9346</v>
      </c>
      <c r="D14" s="113">
        <v>-4538</v>
      </c>
      <c r="E14" s="113">
        <f t="shared" si="0"/>
        <v>-13884</v>
      </c>
      <c r="F14" s="176">
        <f t="shared" si="1"/>
        <v>-0.16602594906295054</v>
      </c>
    </row>
    <row r="15" spans="2:6" ht="15.75" thickBot="1" x14ac:dyDescent="0.3">
      <c r="B15" s="9" t="s">
        <v>55</v>
      </c>
      <c r="C15" s="169">
        <v>-1746</v>
      </c>
      <c r="D15" s="169">
        <v>-7284</v>
      </c>
      <c r="E15" s="169">
        <f t="shared" si="0"/>
        <v>-9030</v>
      </c>
      <c r="F15" s="174">
        <f t="shared" si="1"/>
        <v>4.1718213058419247</v>
      </c>
    </row>
    <row r="16" spans="2:6" ht="15.75" thickBot="1" x14ac:dyDescent="0.3">
      <c r="B16" s="31" t="s">
        <v>101</v>
      </c>
      <c r="C16" s="203">
        <f>+C10+SUM(C11:C15)</f>
        <v>6333</v>
      </c>
      <c r="D16" s="203">
        <f>+D10+SUM(D11:D15)</f>
        <v>-28126</v>
      </c>
      <c r="E16" s="203">
        <f t="shared" si="0"/>
        <v>-21793</v>
      </c>
      <c r="F16" s="204">
        <f t="shared" si="1"/>
        <v>-1.2184105031068351</v>
      </c>
    </row>
    <row r="17" spans="2:6" ht="15.75" thickBot="1" x14ac:dyDescent="0.3">
      <c r="B17" s="9" t="s">
        <v>102</v>
      </c>
      <c r="C17" s="112">
        <v>-1038</v>
      </c>
      <c r="D17" s="112">
        <v>3889</v>
      </c>
      <c r="E17" s="112">
        <f t="shared" si="0"/>
        <v>2851</v>
      </c>
      <c r="F17" s="197">
        <f t="shared" si="1"/>
        <v>1.104059040590406</v>
      </c>
    </row>
    <row r="18" spans="2:6" ht="15.75" thickBot="1" x14ac:dyDescent="0.3">
      <c r="B18" s="31" t="s">
        <v>103</v>
      </c>
      <c r="C18" s="205">
        <f>+C16+C17</f>
        <v>5295</v>
      </c>
      <c r="D18" s="205">
        <f>+D16+D17</f>
        <v>-24237</v>
      </c>
      <c r="E18" s="205">
        <f t="shared" si="0"/>
        <v>-18942</v>
      </c>
      <c r="F18" s="206">
        <f t="shared" si="1"/>
        <v>-1.187294210708459</v>
      </c>
    </row>
    <row r="19" spans="2:6" x14ac:dyDescent="0.25">
      <c r="B19" s="103"/>
    </row>
    <row r="20" spans="2:6" x14ac:dyDescent="0.25">
      <c r="B20" s="15"/>
    </row>
    <row r="21" spans="2:6" ht="45.75" thickBot="1" x14ac:dyDescent="0.3">
      <c r="B21" s="18" t="s">
        <v>272</v>
      </c>
      <c r="C21" s="86" t="s">
        <v>99</v>
      </c>
      <c r="D21" s="80" t="s">
        <v>176</v>
      </c>
      <c r="E21" s="86" t="s">
        <v>3</v>
      </c>
    </row>
    <row r="22" spans="2:6" x14ac:dyDescent="0.25">
      <c r="B22" s="100" t="s">
        <v>47</v>
      </c>
      <c r="C22" s="251">
        <v>138851</v>
      </c>
      <c r="D22" s="164">
        <v>55174</v>
      </c>
      <c r="E22" s="164">
        <f>+SUM(C22:D22)</f>
        <v>194025</v>
      </c>
    </row>
    <row r="23" spans="2:6" x14ac:dyDescent="0.25">
      <c r="B23" s="5" t="s">
        <v>48</v>
      </c>
      <c r="C23" s="112">
        <v>-124285</v>
      </c>
      <c r="D23" s="112">
        <v>-11534</v>
      </c>
      <c r="E23" s="112">
        <f t="shared" ref="E23:E34" si="2">+SUM(C23:D23)</f>
        <v>-135819</v>
      </c>
    </row>
    <row r="24" spans="2:6" ht="22.5" x14ac:dyDescent="0.25">
      <c r="B24" s="101" t="s">
        <v>85</v>
      </c>
      <c r="C24" s="113">
        <v>39243</v>
      </c>
      <c r="D24" s="165" t="s">
        <v>1</v>
      </c>
      <c r="E24" s="113">
        <f t="shared" si="2"/>
        <v>39243</v>
      </c>
    </row>
    <row r="25" spans="2:6" ht="15.75" thickBot="1" x14ac:dyDescent="0.3">
      <c r="B25" s="5" t="s">
        <v>86</v>
      </c>
      <c r="C25" s="112">
        <v>-4307</v>
      </c>
      <c r="D25" s="114" t="s">
        <v>1</v>
      </c>
      <c r="E25" s="166">
        <f t="shared" si="2"/>
        <v>-4307</v>
      </c>
    </row>
    <row r="26" spans="2:6" ht="15.75" thickBot="1" x14ac:dyDescent="0.3">
      <c r="B26" s="102" t="s">
        <v>51</v>
      </c>
      <c r="C26" s="167">
        <f>+SUM(C22:C25)</f>
        <v>49502</v>
      </c>
      <c r="D26" s="167">
        <f>+SUM(D22:D25)</f>
        <v>43640</v>
      </c>
      <c r="E26" s="167">
        <f t="shared" si="2"/>
        <v>93142</v>
      </c>
    </row>
    <row r="27" spans="2:6" x14ac:dyDescent="0.25">
      <c r="B27" s="5" t="s">
        <v>87</v>
      </c>
      <c r="C27" s="112">
        <v>5304</v>
      </c>
      <c r="D27" s="112">
        <v>27596</v>
      </c>
      <c r="E27" s="168">
        <f t="shared" si="2"/>
        <v>32900</v>
      </c>
    </row>
    <row r="28" spans="2:6" x14ac:dyDescent="0.25">
      <c r="B28" s="92" t="s">
        <v>52</v>
      </c>
      <c r="C28" s="113">
        <v>11868</v>
      </c>
      <c r="D28" s="165" t="s">
        <v>1</v>
      </c>
      <c r="E28" s="113">
        <f t="shared" si="2"/>
        <v>11868</v>
      </c>
    </row>
    <row r="29" spans="2:6" x14ac:dyDescent="0.25">
      <c r="B29" s="5" t="s">
        <v>53</v>
      </c>
      <c r="C29" s="112">
        <v>-8166</v>
      </c>
      <c r="D29" s="112">
        <v>-11570</v>
      </c>
      <c r="E29" s="112">
        <f t="shared" si="2"/>
        <v>-19736</v>
      </c>
    </row>
    <row r="30" spans="2:6" x14ac:dyDescent="0.25">
      <c r="B30" s="92" t="s">
        <v>54</v>
      </c>
      <c r="C30" s="113">
        <v>-11814</v>
      </c>
      <c r="D30" s="113">
        <v>-4834</v>
      </c>
      <c r="E30" s="113">
        <f t="shared" si="2"/>
        <v>-16648</v>
      </c>
    </row>
    <row r="31" spans="2:6" ht="15.75" thickBot="1" x14ac:dyDescent="0.3">
      <c r="B31" s="9" t="s">
        <v>55</v>
      </c>
      <c r="C31" s="169">
        <v>-1807</v>
      </c>
      <c r="D31" s="166">
        <v>61</v>
      </c>
      <c r="E31" s="169">
        <f t="shared" si="2"/>
        <v>-1746</v>
      </c>
    </row>
    <row r="32" spans="2:6" ht="15.75" thickBot="1" x14ac:dyDescent="0.3">
      <c r="B32" s="31" t="s">
        <v>101</v>
      </c>
      <c r="C32" s="170">
        <f>+C26+SUM(C27:C31)</f>
        <v>44887</v>
      </c>
      <c r="D32" s="170">
        <f>+D26+SUM(D27:D31)</f>
        <v>54893</v>
      </c>
      <c r="E32" s="170">
        <f t="shared" si="2"/>
        <v>99780</v>
      </c>
    </row>
    <row r="33" spans="2:5" ht="15.75" thickBot="1" x14ac:dyDescent="0.3">
      <c r="B33" s="9" t="s">
        <v>102</v>
      </c>
      <c r="C33" s="114">
        <v>348</v>
      </c>
      <c r="D33" s="112">
        <v>1007</v>
      </c>
      <c r="E33" s="114">
        <f t="shared" si="2"/>
        <v>1355</v>
      </c>
    </row>
    <row r="34" spans="2:5" ht="15.75" thickBot="1" x14ac:dyDescent="0.3">
      <c r="B34" s="31" t="s">
        <v>103</v>
      </c>
      <c r="C34" s="167">
        <f>+C32+C33</f>
        <v>45235</v>
      </c>
      <c r="D34" s="167">
        <f>+D32+D33</f>
        <v>55900</v>
      </c>
      <c r="E34" s="167">
        <f t="shared" si="2"/>
        <v>101135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H126"/>
  <sheetViews>
    <sheetView showGridLines="0" topLeftCell="A87" workbookViewId="0"/>
  </sheetViews>
  <sheetFormatPr baseColWidth="10" defaultRowHeight="15" x14ac:dyDescent="0.25"/>
  <cols>
    <col min="1" max="1" width="3.7109375" customWidth="1"/>
    <col min="2" max="2" width="52.42578125" bestFit="1" customWidth="1"/>
    <col min="3" max="4" width="11.42578125" style="1"/>
    <col min="5" max="5" width="11.42578125" style="198"/>
  </cols>
  <sheetData>
    <row r="1" spans="2:8" ht="11.25" customHeight="1" x14ac:dyDescent="0.25"/>
    <row r="2" spans="2:8" ht="30.75" customHeight="1" x14ac:dyDescent="0.25">
      <c r="B2" s="15" t="s">
        <v>104</v>
      </c>
    </row>
    <row r="3" spans="2:8" s="45" customFormat="1" ht="11.25" customHeight="1" thickBot="1" x14ac:dyDescent="0.25">
      <c r="B3" s="18" t="s">
        <v>105</v>
      </c>
      <c r="C3" s="80" t="s">
        <v>267</v>
      </c>
      <c r="D3" s="80" t="s">
        <v>268</v>
      </c>
      <c r="E3" s="80" t="s">
        <v>155</v>
      </c>
    </row>
    <row r="4" spans="2:8" s="45" customFormat="1" ht="11.25" customHeight="1" x14ac:dyDescent="0.2">
      <c r="B4" s="19" t="s">
        <v>47</v>
      </c>
      <c r="C4" s="179">
        <v>0</v>
      </c>
      <c r="D4" s="179">
        <v>0</v>
      </c>
      <c r="E4" s="207" t="s">
        <v>1</v>
      </c>
    </row>
    <row r="5" spans="2:8" s="45" customFormat="1" ht="11.25" customHeight="1" thickBot="1" x14ac:dyDescent="0.25">
      <c r="B5" s="21" t="s">
        <v>48</v>
      </c>
      <c r="C5" s="115">
        <v>-74</v>
      </c>
      <c r="D5" s="115">
        <v>-103</v>
      </c>
      <c r="E5" s="208">
        <f t="shared" ref="E5:E15" si="0">+C5/D5-1</f>
        <v>-0.28155339805825241</v>
      </c>
    </row>
    <row r="6" spans="2:8" s="45" customFormat="1" ht="11.25" customHeight="1" thickBot="1" x14ac:dyDescent="0.25">
      <c r="B6" s="11" t="s">
        <v>106</v>
      </c>
      <c r="C6" s="177">
        <f>+C4+C5</f>
        <v>-74</v>
      </c>
      <c r="D6" s="177">
        <f>+D4+D5</f>
        <v>-103</v>
      </c>
      <c r="E6" s="209">
        <f t="shared" si="0"/>
        <v>-0.28155339805825241</v>
      </c>
    </row>
    <row r="7" spans="2:8" s="45" customFormat="1" ht="11.25" customHeight="1" x14ac:dyDescent="0.2">
      <c r="B7" s="13" t="s">
        <v>87</v>
      </c>
      <c r="C7" s="253">
        <v>-2370</v>
      </c>
      <c r="D7" s="253">
        <v>5304</v>
      </c>
      <c r="E7" s="210">
        <f t="shared" si="0"/>
        <v>-1.4468325791855203</v>
      </c>
    </row>
    <row r="8" spans="2:8" s="45" customFormat="1" ht="11.25" customHeight="1" x14ac:dyDescent="0.2">
      <c r="B8" s="5" t="s">
        <v>52</v>
      </c>
      <c r="C8" s="237">
        <v>15026</v>
      </c>
      <c r="D8" s="237">
        <v>11868</v>
      </c>
      <c r="E8" s="207">
        <v>1</v>
      </c>
    </row>
    <row r="9" spans="2:8" s="45" customFormat="1" ht="11.25" customHeight="1" x14ac:dyDescent="0.2">
      <c r="B9" s="13" t="s">
        <v>53</v>
      </c>
      <c r="C9" s="254">
        <v>-14</v>
      </c>
      <c r="D9" s="254">
        <v>-17</v>
      </c>
      <c r="E9" s="210">
        <f t="shared" ref="E9" si="1">+C9/D9-1</f>
        <v>-0.17647058823529416</v>
      </c>
    </row>
    <row r="10" spans="2:8" s="45" customFormat="1" ht="11.25" customHeight="1" x14ac:dyDescent="0.2">
      <c r="B10" s="93" t="s">
        <v>54</v>
      </c>
      <c r="C10" s="255">
        <v>-13</v>
      </c>
      <c r="D10" s="255">
        <v>-407</v>
      </c>
      <c r="E10" s="157">
        <v>1</v>
      </c>
    </row>
    <row r="11" spans="2:8" s="45" customFormat="1" ht="11.25" customHeight="1" thickBot="1" x14ac:dyDescent="0.25">
      <c r="B11" s="21" t="s">
        <v>55</v>
      </c>
      <c r="C11" s="256">
        <v>-2526</v>
      </c>
      <c r="D11" s="256">
        <v>2309</v>
      </c>
      <c r="E11" s="208">
        <f t="shared" si="0"/>
        <v>-2.0939800779558251</v>
      </c>
    </row>
    <row r="12" spans="2:8" s="45" customFormat="1" ht="11.25" customHeight="1" thickBot="1" x14ac:dyDescent="0.25">
      <c r="B12" s="11" t="s">
        <v>107</v>
      </c>
      <c r="C12" s="177">
        <f>+SUM(C6:C11)</f>
        <v>10029</v>
      </c>
      <c r="D12" s="177">
        <f>+SUM(D6:D11)</f>
        <v>18954</v>
      </c>
      <c r="E12" s="209">
        <f t="shared" si="0"/>
        <v>-0.47087685976574867</v>
      </c>
    </row>
    <row r="13" spans="2:8" s="45" customFormat="1" ht="11.25" customHeight="1" thickBot="1" x14ac:dyDescent="0.25">
      <c r="B13" s="10" t="s">
        <v>108</v>
      </c>
      <c r="C13" s="257">
        <v>10029</v>
      </c>
      <c r="D13" s="257">
        <v>18954</v>
      </c>
      <c r="E13" s="211">
        <f t="shared" si="0"/>
        <v>-0.47087685976574867</v>
      </c>
    </row>
    <row r="14" spans="2:8" s="45" customFormat="1" ht="11.25" customHeight="1" thickBot="1" x14ac:dyDescent="0.25">
      <c r="B14" s="11" t="s">
        <v>4</v>
      </c>
      <c r="C14" s="190">
        <v>10048</v>
      </c>
      <c r="D14" s="190">
        <v>18975</v>
      </c>
      <c r="E14" s="209">
        <f t="shared" si="0"/>
        <v>-0.47046113306982873</v>
      </c>
    </row>
    <row r="15" spans="2:8" s="45" customFormat="1" ht="11.25" customHeight="1" thickBot="1" x14ac:dyDescent="0.25">
      <c r="B15" s="10" t="s">
        <v>109</v>
      </c>
      <c r="C15" s="258">
        <v>14550</v>
      </c>
      <c r="D15" s="258">
        <v>15834</v>
      </c>
      <c r="E15" s="211">
        <f t="shared" si="0"/>
        <v>-8.1091322470632776E-2</v>
      </c>
      <c r="H15" s="202"/>
    </row>
    <row r="16" spans="2:8" s="45" customFormat="1" ht="11.25" customHeight="1" x14ac:dyDescent="0.2">
      <c r="C16" s="74"/>
      <c r="D16" s="74"/>
      <c r="E16" s="212"/>
    </row>
    <row r="17" spans="2:5" s="45" customFormat="1" ht="11.25" customHeight="1" x14ac:dyDescent="0.2">
      <c r="C17" s="74"/>
      <c r="D17" s="74"/>
      <c r="E17" s="213"/>
    </row>
    <row r="18" spans="2:5" s="45" customFormat="1" ht="11.25" customHeight="1" x14ac:dyDescent="0.2">
      <c r="C18" s="74"/>
      <c r="D18" s="74"/>
      <c r="E18" s="213"/>
    </row>
    <row r="19" spans="2:5" s="45" customFormat="1" ht="11.25" customHeight="1" x14ac:dyDescent="0.2">
      <c r="B19" s="14" t="s">
        <v>110</v>
      </c>
      <c r="C19" s="74"/>
      <c r="D19" s="74"/>
      <c r="E19" s="213"/>
    </row>
    <row r="20" spans="2:5" s="45" customFormat="1" ht="11.25" x14ac:dyDescent="0.2">
      <c r="C20" s="74"/>
      <c r="D20" s="74"/>
      <c r="E20" s="213"/>
    </row>
    <row r="21" spans="2:5" s="45" customFormat="1" ht="11.25" customHeight="1" thickBot="1" x14ac:dyDescent="0.25">
      <c r="B21" s="18" t="s">
        <v>105</v>
      </c>
      <c r="C21" s="80" t="s">
        <v>267</v>
      </c>
      <c r="D21" s="80" t="s">
        <v>268</v>
      </c>
      <c r="E21" s="80" t="s">
        <v>155</v>
      </c>
    </row>
    <row r="22" spans="2:5" s="45" customFormat="1" ht="11.25" customHeight="1" x14ac:dyDescent="0.2">
      <c r="B22" s="97" t="s">
        <v>47</v>
      </c>
      <c r="C22" s="119">
        <v>74926</v>
      </c>
      <c r="D22" s="119">
        <v>110097</v>
      </c>
      <c r="E22" s="214">
        <f t="shared" ref="E22:E34" si="2">+C22/D22-1</f>
        <v>-0.31945466270652245</v>
      </c>
    </row>
    <row r="23" spans="2:5" s="45" customFormat="1" ht="11.25" customHeight="1" x14ac:dyDescent="0.2">
      <c r="B23" s="104" t="s">
        <v>48</v>
      </c>
      <c r="C23" s="118">
        <v>-67274</v>
      </c>
      <c r="D23" s="118">
        <v>-103204</v>
      </c>
      <c r="E23" s="158">
        <f t="shared" si="2"/>
        <v>-0.34814542072012711</v>
      </c>
    </row>
    <row r="24" spans="2:5" s="45" customFormat="1" ht="22.5" x14ac:dyDescent="0.2">
      <c r="B24" s="136" t="s">
        <v>85</v>
      </c>
      <c r="C24" s="117">
        <v>-1515</v>
      </c>
      <c r="D24" s="117">
        <v>39243</v>
      </c>
      <c r="E24" s="157">
        <f t="shared" si="2"/>
        <v>-1.0386056111918049</v>
      </c>
    </row>
    <row r="25" spans="2:5" s="45" customFormat="1" ht="11.25" customHeight="1" thickBot="1" x14ac:dyDescent="0.25">
      <c r="B25" s="106" t="s">
        <v>86</v>
      </c>
      <c r="C25" s="201">
        <v>-2538</v>
      </c>
      <c r="D25" s="201">
        <v>-4307</v>
      </c>
      <c r="E25" s="162" t="s">
        <v>1</v>
      </c>
    </row>
    <row r="26" spans="2:5" s="45" customFormat="1" ht="11.25" customHeight="1" thickBot="1" x14ac:dyDescent="0.25">
      <c r="B26" s="96" t="s">
        <v>51</v>
      </c>
      <c r="C26" s="144">
        <f>+SUM(C22:C25)</f>
        <v>3599</v>
      </c>
      <c r="D26" s="144">
        <f>+SUM(D22:D25)</f>
        <v>41829</v>
      </c>
      <c r="E26" s="200">
        <f t="shared" si="2"/>
        <v>-0.91395921489875442</v>
      </c>
    </row>
    <row r="27" spans="2:5" s="45" customFormat="1" ht="11.25" customHeight="1" x14ac:dyDescent="0.2">
      <c r="B27" s="104" t="s">
        <v>53</v>
      </c>
      <c r="C27" s="252">
        <v>-4705</v>
      </c>
      <c r="D27" s="252">
        <v>-4881</v>
      </c>
      <c r="E27" s="158">
        <f t="shared" si="2"/>
        <v>-3.6058184798197113E-2</v>
      </c>
    </row>
    <row r="28" spans="2:5" s="45" customFormat="1" ht="11.25" customHeight="1" x14ac:dyDescent="0.2">
      <c r="B28" s="93" t="s">
        <v>54</v>
      </c>
      <c r="C28" s="117">
        <v>-6863</v>
      </c>
      <c r="D28" s="117">
        <v>-9396</v>
      </c>
      <c r="E28" s="157">
        <f t="shared" si="2"/>
        <v>-0.26958280119199662</v>
      </c>
    </row>
    <row r="29" spans="2:5" s="45" customFormat="1" ht="11.25" customHeight="1" thickBot="1" x14ac:dyDescent="0.25">
      <c r="B29" s="106" t="s">
        <v>55</v>
      </c>
      <c r="C29" s="115">
        <v>168</v>
      </c>
      <c r="D29" s="201">
        <v>-4521</v>
      </c>
      <c r="E29" s="162" t="s">
        <v>1</v>
      </c>
    </row>
    <row r="30" spans="2:5" s="45" customFormat="1" ht="11.25" customHeight="1" thickBot="1" x14ac:dyDescent="0.25">
      <c r="B30" s="188" t="s">
        <v>197</v>
      </c>
      <c r="C30" s="177">
        <f>+SUM(C26:C29)</f>
        <v>-7801</v>
      </c>
      <c r="D30" s="177">
        <f>+SUM(D26:D29)</f>
        <v>23031</v>
      </c>
      <c r="E30" s="209">
        <f t="shared" si="2"/>
        <v>-1.3387173809213668</v>
      </c>
    </row>
    <row r="31" spans="2:5" s="45" customFormat="1" ht="11.25" customHeight="1" thickBot="1" x14ac:dyDescent="0.25">
      <c r="B31" s="106" t="s">
        <v>111</v>
      </c>
      <c r="C31" s="201">
        <v>-169</v>
      </c>
      <c r="D31" s="259">
        <v>232</v>
      </c>
      <c r="E31" s="260">
        <f>+C31/D31-1</f>
        <v>-1.728448275862069</v>
      </c>
    </row>
    <row r="32" spans="2:5" s="45" customFormat="1" ht="11.25" customHeight="1" thickBot="1" x14ac:dyDescent="0.25">
      <c r="B32" s="11" t="s">
        <v>198</v>
      </c>
      <c r="C32" s="177">
        <f>+C30+C31</f>
        <v>-7970</v>
      </c>
      <c r="D32" s="177">
        <f>+D30+D31</f>
        <v>23263</v>
      </c>
      <c r="E32" s="209">
        <f t="shared" si="2"/>
        <v>-1.3426041353221854</v>
      </c>
    </row>
    <row r="33" spans="2:5" s="45" customFormat="1" ht="11.25" customHeight="1" thickBot="1" x14ac:dyDescent="0.25">
      <c r="B33" s="107" t="s">
        <v>4</v>
      </c>
      <c r="C33" s="261">
        <v>1689</v>
      </c>
      <c r="D33" s="261">
        <v>30971</v>
      </c>
      <c r="E33" s="160">
        <f t="shared" si="2"/>
        <v>-0.94546511252461984</v>
      </c>
    </row>
    <row r="34" spans="2:5" s="45" customFormat="1" ht="11.25" customHeight="1" thickBot="1" x14ac:dyDescent="0.25">
      <c r="B34" s="96" t="s">
        <v>109</v>
      </c>
      <c r="C34" s="262">
        <v>11106</v>
      </c>
      <c r="D34" s="262">
        <v>30670</v>
      </c>
      <c r="E34" s="200">
        <f t="shared" si="2"/>
        <v>-0.63788718617541573</v>
      </c>
    </row>
    <row r="35" spans="2:5" s="45" customFormat="1" ht="11.25" customHeight="1" x14ac:dyDescent="0.2">
      <c r="C35" s="74"/>
      <c r="D35" s="74"/>
      <c r="E35" s="213"/>
    </row>
    <row r="36" spans="2:5" s="45" customFormat="1" ht="11.25" customHeight="1" x14ac:dyDescent="0.2">
      <c r="B36" s="14" t="s">
        <v>112</v>
      </c>
      <c r="C36" s="74"/>
      <c r="D36" s="74"/>
      <c r="E36" s="213"/>
    </row>
    <row r="37" spans="2:5" s="45" customFormat="1" ht="11.25" customHeight="1" x14ac:dyDescent="0.2">
      <c r="C37" s="74"/>
      <c r="D37" s="74"/>
      <c r="E37" s="213"/>
    </row>
    <row r="38" spans="2:5" s="45" customFormat="1" ht="11.25" customHeight="1" x14ac:dyDescent="0.2">
      <c r="B38" s="77" t="s">
        <v>113</v>
      </c>
      <c r="C38" s="74"/>
      <c r="D38" s="74"/>
      <c r="E38" s="213"/>
    </row>
    <row r="39" spans="2:5" s="45" customFormat="1" ht="11.25" customHeight="1" x14ac:dyDescent="0.2">
      <c r="C39" s="74"/>
      <c r="D39" s="74"/>
      <c r="E39" s="213"/>
    </row>
    <row r="40" spans="2:5" s="45" customFormat="1" ht="11.25" customHeight="1" thickBot="1" x14ac:dyDescent="0.25">
      <c r="B40" s="32" t="s">
        <v>105</v>
      </c>
      <c r="C40" s="80" t="s">
        <v>267</v>
      </c>
      <c r="D40" s="80" t="s">
        <v>268</v>
      </c>
      <c r="E40" s="80" t="s">
        <v>155</v>
      </c>
    </row>
    <row r="41" spans="2:5" s="45" customFormat="1" ht="11.25" customHeight="1" x14ac:dyDescent="0.2">
      <c r="B41" s="24" t="s">
        <v>47</v>
      </c>
      <c r="C41" s="119">
        <v>54570</v>
      </c>
      <c r="D41" s="119">
        <v>76188</v>
      </c>
      <c r="E41" s="215">
        <f t="shared" ref="E41:E51" si="3">+C41/D41-1</f>
        <v>-0.28374547172783116</v>
      </c>
    </row>
    <row r="42" spans="2:5" s="45" customFormat="1" ht="11.25" customHeight="1" x14ac:dyDescent="0.2">
      <c r="B42" s="33" t="s">
        <v>48</v>
      </c>
      <c r="C42" s="118">
        <v>-48070</v>
      </c>
      <c r="D42" s="118">
        <v>-74433</v>
      </c>
      <c r="E42" s="210">
        <f t="shared" si="3"/>
        <v>-0.35418429997447365</v>
      </c>
    </row>
    <row r="43" spans="2:5" s="45" customFormat="1" ht="22.5" x14ac:dyDescent="0.2">
      <c r="B43" s="34" t="s">
        <v>85</v>
      </c>
      <c r="C43" s="117">
        <v>4297</v>
      </c>
      <c r="D43" s="117">
        <v>26227</v>
      </c>
      <c r="E43" s="207">
        <f t="shared" si="3"/>
        <v>-0.83616120791550697</v>
      </c>
    </row>
    <row r="44" spans="2:5" s="45" customFormat="1" ht="11.25" customHeight="1" thickBot="1" x14ac:dyDescent="0.25">
      <c r="B44" s="39" t="s">
        <v>86</v>
      </c>
      <c r="C44" s="201">
        <v>-2528</v>
      </c>
      <c r="D44" s="201">
        <v>-4301</v>
      </c>
      <c r="E44" s="216">
        <v>0</v>
      </c>
    </row>
    <row r="45" spans="2:5" s="45" customFormat="1" ht="11.25" customHeight="1" thickBot="1" x14ac:dyDescent="0.25">
      <c r="B45" s="40" t="s">
        <v>114</v>
      </c>
      <c r="C45" s="177">
        <f>+SUM(C41:C44)</f>
        <v>8269</v>
      </c>
      <c r="D45" s="177">
        <f>+SUM(D41:D44)</f>
        <v>23681</v>
      </c>
      <c r="E45" s="209">
        <f t="shared" si="3"/>
        <v>-0.65081711076390358</v>
      </c>
    </row>
    <row r="46" spans="2:5" s="45" customFormat="1" ht="11.25" customHeight="1" x14ac:dyDescent="0.2">
      <c r="B46" s="33" t="s">
        <v>115</v>
      </c>
      <c r="C46" s="252">
        <v>-3213</v>
      </c>
      <c r="D46" s="252">
        <v>-2962</v>
      </c>
      <c r="E46" s="210">
        <f t="shared" si="3"/>
        <v>8.4740040513166859E-2</v>
      </c>
    </row>
    <row r="47" spans="2:5" s="45" customFormat="1" ht="11.25" customHeight="1" x14ac:dyDescent="0.2">
      <c r="B47" s="34" t="s">
        <v>54</v>
      </c>
      <c r="C47" s="117">
        <v>-5862</v>
      </c>
      <c r="D47" s="117">
        <v>-8175</v>
      </c>
      <c r="E47" s="207">
        <f t="shared" si="3"/>
        <v>-0.28293577981651374</v>
      </c>
    </row>
    <row r="48" spans="2:5" s="45" customFormat="1" ht="11.25" customHeight="1" thickBot="1" x14ac:dyDescent="0.25">
      <c r="B48" s="39" t="s">
        <v>55</v>
      </c>
      <c r="C48" s="115">
        <v>-280</v>
      </c>
      <c r="D48" s="201">
        <v>-4799</v>
      </c>
      <c r="E48" s="208">
        <f t="shared" si="3"/>
        <v>-0.94165451135653266</v>
      </c>
    </row>
    <row r="49" spans="2:5" s="45" customFormat="1" ht="11.25" customHeight="1" thickBot="1" x14ac:dyDescent="0.25">
      <c r="B49" s="40" t="s">
        <v>107</v>
      </c>
      <c r="C49" s="177">
        <f>+SUM(C45:C48)</f>
        <v>-1086</v>
      </c>
      <c r="D49" s="177">
        <f>+SUM(D45:D48)</f>
        <v>7745</v>
      </c>
      <c r="E49" s="209">
        <f t="shared" si="3"/>
        <v>-1.1402194964493222</v>
      </c>
    </row>
    <row r="50" spans="2:5" s="45" customFormat="1" ht="11.25" customHeight="1" thickBot="1" x14ac:dyDescent="0.25">
      <c r="B50" s="39" t="s">
        <v>116</v>
      </c>
      <c r="C50" s="181">
        <v>-166</v>
      </c>
      <c r="D50" s="181">
        <v>230</v>
      </c>
      <c r="E50" s="208">
        <f t="shared" si="3"/>
        <v>-1.7217391304347827</v>
      </c>
    </row>
    <row r="51" spans="2:5" s="45" customFormat="1" ht="11.25" customHeight="1" thickBot="1" x14ac:dyDescent="0.25">
      <c r="B51" s="40" t="s">
        <v>156</v>
      </c>
      <c r="C51" s="177">
        <f>+C49+C50</f>
        <v>-1252</v>
      </c>
      <c r="D51" s="177">
        <f>+D49+D50</f>
        <v>7975</v>
      </c>
      <c r="E51" s="209">
        <f t="shared" si="3"/>
        <v>-1.1569905956112851</v>
      </c>
    </row>
    <row r="52" spans="2:5" s="45" customFormat="1" ht="11.25" customHeight="1" x14ac:dyDescent="0.2">
      <c r="C52" s="74"/>
      <c r="D52" s="74"/>
      <c r="E52" s="213"/>
    </row>
    <row r="53" spans="2:5" s="45" customFormat="1" ht="11.25" customHeight="1" x14ac:dyDescent="0.2">
      <c r="B53" s="78" t="s">
        <v>117</v>
      </c>
      <c r="E53" s="213"/>
    </row>
    <row r="54" spans="2:5" s="45" customFormat="1" ht="11.25" customHeight="1" x14ac:dyDescent="0.2">
      <c r="B54" s="76"/>
      <c r="E54" s="213"/>
    </row>
    <row r="55" spans="2:5" s="45" customFormat="1" ht="11.25" customHeight="1" thickBot="1" x14ac:dyDescent="0.25">
      <c r="B55" s="32" t="s">
        <v>105</v>
      </c>
      <c r="C55" s="80" t="s">
        <v>267</v>
      </c>
      <c r="D55" s="80" t="s">
        <v>268</v>
      </c>
      <c r="E55" s="80" t="s">
        <v>155</v>
      </c>
    </row>
    <row r="56" spans="2:5" s="45" customFormat="1" ht="11.25" customHeight="1" x14ac:dyDescent="0.2">
      <c r="B56" s="35" t="s">
        <v>118</v>
      </c>
      <c r="C56" s="119">
        <v>12177</v>
      </c>
      <c r="D56" s="119">
        <v>22537</v>
      </c>
      <c r="E56" s="215">
        <f t="shared" ref="E56:E64" si="4">+C56/D56-1</f>
        <v>-0.45968851222434215</v>
      </c>
    </row>
    <row r="57" spans="2:5" s="45" customFormat="1" ht="11.25" customHeight="1" x14ac:dyDescent="0.2">
      <c r="B57" s="33" t="s">
        <v>48</v>
      </c>
      <c r="C57" s="118">
        <v>-12876</v>
      </c>
      <c r="D57" s="118">
        <v>-20814</v>
      </c>
      <c r="E57" s="210">
        <f t="shared" si="4"/>
        <v>-0.38137791870856153</v>
      </c>
    </row>
    <row r="58" spans="2:5" s="45" customFormat="1" ht="23.25" thickBot="1" x14ac:dyDescent="0.25">
      <c r="B58" s="41" t="s">
        <v>85</v>
      </c>
      <c r="C58" s="183">
        <v>-375</v>
      </c>
      <c r="D58" s="184">
        <v>13551</v>
      </c>
      <c r="E58" s="217">
        <f t="shared" si="4"/>
        <v>-1.0276732344476422</v>
      </c>
    </row>
    <row r="59" spans="2:5" s="45" customFormat="1" ht="11.25" customHeight="1" thickBot="1" x14ac:dyDescent="0.25">
      <c r="B59" s="42" t="s">
        <v>51</v>
      </c>
      <c r="C59" s="178">
        <f>+SUM(C56:C58)</f>
        <v>-1074</v>
      </c>
      <c r="D59" s="178">
        <f>+SUM(D56:D58)</f>
        <v>15274</v>
      </c>
      <c r="E59" s="211">
        <f t="shared" si="4"/>
        <v>-1.0703155689406836</v>
      </c>
    </row>
    <row r="60" spans="2:5" s="45" customFormat="1" ht="11.25" customHeight="1" x14ac:dyDescent="0.2">
      <c r="B60" s="34" t="s">
        <v>115</v>
      </c>
      <c r="C60" s="185">
        <v>-824</v>
      </c>
      <c r="D60" s="185">
        <v>-817</v>
      </c>
      <c r="E60" s="207">
        <f t="shared" si="4"/>
        <v>8.5679314565483278E-3</v>
      </c>
    </row>
    <row r="61" spans="2:5" s="45" customFormat="1" ht="11.25" customHeight="1" x14ac:dyDescent="0.2">
      <c r="B61" s="33" t="s">
        <v>54</v>
      </c>
      <c r="C61" s="125">
        <v>-464</v>
      </c>
      <c r="D61" s="125">
        <v>-412</v>
      </c>
      <c r="E61" s="210">
        <f t="shared" si="4"/>
        <v>0.12621359223300965</v>
      </c>
    </row>
    <row r="62" spans="2:5" s="45" customFormat="1" ht="11.25" customHeight="1" thickBot="1" x14ac:dyDescent="0.25">
      <c r="B62" s="41" t="s">
        <v>55</v>
      </c>
      <c r="C62" s="183">
        <v>458</v>
      </c>
      <c r="D62" s="183">
        <v>248</v>
      </c>
      <c r="E62" s="218">
        <v>0</v>
      </c>
    </row>
    <row r="63" spans="2:5" s="45" customFormat="1" ht="11.25" customHeight="1" thickBot="1" x14ac:dyDescent="0.25">
      <c r="B63" s="43" t="s">
        <v>107</v>
      </c>
      <c r="C63" s="178">
        <f>+SUM(C59:C62)</f>
        <v>-1904</v>
      </c>
      <c r="D63" s="178">
        <f>+SUM(D59:D62)</f>
        <v>14293</v>
      </c>
      <c r="E63" s="211">
        <f t="shared" si="4"/>
        <v>-1.1332120618484574</v>
      </c>
    </row>
    <row r="64" spans="2:5" s="45" customFormat="1" ht="11.25" customHeight="1" thickBot="1" x14ac:dyDescent="0.25">
      <c r="B64" s="40" t="s">
        <v>156</v>
      </c>
      <c r="C64" s="177">
        <f>+C63</f>
        <v>-1904</v>
      </c>
      <c r="D64" s="177">
        <f>+D63</f>
        <v>14293</v>
      </c>
      <c r="E64" s="209">
        <f t="shared" si="4"/>
        <v>-1.1332120618484574</v>
      </c>
    </row>
    <row r="65" spans="2:5" s="45" customFormat="1" ht="11.25" customHeight="1" x14ac:dyDescent="0.2">
      <c r="C65" s="74"/>
      <c r="D65" s="74"/>
      <c r="E65" s="213"/>
    </row>
    <row r="66" spans="2:5" s="45" customFormat="1" ht="11.25" customHeight="1" x14ac:dyDescent="0.2">
      <c r="B66" s="14" t="s">
        <v>119</v>
      </c>
      <c r="C66" s="74"/>
      <c r="D66" s="74"/>
      <c r="E66" s="213"/>
    </row>
    <row r="67" spans="2:5" s="45" customFormat="1" ht="11.25" customHeight="1" x14ac:dyDescent="0.2">
      <c r="C67" s="74"/>
      <c r="D67" s="74"/>
      <c r="E67" s="213"/>
    </row>
    <row r="68" spans="2:5" s="45" customFormat="1" ht="11.25" customHeight="1" thickBot="1" x14ac:dyDescent="0.25">
      <c r="B68" s="18" t="s">
        <v>120</v>
      </c>
      <c r="C68" s="80" t="s">
        <v>267</v>
      </c>
      <c r="D68" s="80" t="s">
        <v>268</v>
      </c>
      <c r="E68" s="80" t="s">
        <v>155</v>
      </c>
    </row>
    <row r="69" spans="2:5" s="45" customFormat="1" ht="11.25" customHeight="1" x14ac:dyDescent="0.2">
      <c r="B69" s="146" t="s">
        <v>47</v>
      </c>
      <c r="C69" s="186">
        <v>5351</v>
      </c>
      <c r="D69" s="186">
        <v>8022</v>
      </c>
      <c r="E69" s="156">
        <f t="shared" ref="E69:E79" si="5">+C69/D69-1</f>
        <v>-0.33295936175517327</v>
      </c>
    </row>
    <row r="70" spans="2:5" s="45" customFormat="1" ht="11.25" customHeight="1" x14ac:dyDescent="0.2">
      <c r="B70" s="93" t="s">
        <v>48</v>
      </c>
      <c r="C70" s="151">
        <v>-4628</v>
      </c>
      <c r="D70" s="151">
        <v>-6724</v>
      </c>
      <c r="E70" s="157">
        <f t="shared" si="5"/>
        <v>-0.31171921475312314</v>
      </c>
    </row>
    <row r="71" spans="2:5" s="45" customFormat="1" ht="22.5" x14ac:dyDescent="0.2">
      <c r="B71" s="138" t="s">
        <v>121</v>
      </c>
      <c r="C71" s="147">
        <v>-5437</v>
      </c>
      <c r="D71" s="149">
        <v>-535</v>
      </c>
      <c r="E71" s="219">
        <f t="shared" si="5"/>
        <v>9.1626168224299072</v>
      </c>
    </row>
    <row r="72" spans="2:5" s="45" customFormat="1" ht="11.25" customHeight="1" thickBot="1" x14ac:dyDescent="0.25">
      <c r="B72" s="187" t="s">
        <v>86</v>
      </c>
      <c r="C72" s="152">
        <v>-10</v>
      </c>
      <c r="D72" s="152">
        <v>-6</v>
      </c>
      <c r="E72" s="159">
        <f t="shared" si="5"/>
        <v>0.66666666666666674</v>
      </c>
    </row>
    <row r="73" spans="2:5" s="45" customFormat="1" ht="11.25" customHeight="1" thickBot="1" x14ac:dyDescent="0.25">
      <c r="B73" s="30" t="s">
        <v>196</v>
      </c>
      <c r="C73" s="148">
        <f>+SUM(C69:C72)</f>
        <v>-4724</v>
      </c>
      <c r="D73" s="148">
        <f>+SUM(D69:D72)</f>
        <v>757</v>
      </c>
      <c r="E73" s="160">
        <f t="shared" si="5"/>
        <v>-7.240422721268164</v>
      </c>
    </row>
    <row r="74" spans="2:5" s="45" customFormat="1" ht="11.25" customHeight="1" x14ac:dyDescent="0.2">
      <c r="B74" s="93" t="s">
        <v>53</v>
      </c>
      <c r="C74" s="242">
        <v>-439</v>
      </c>
      <c r="D74" s="242">
        <v>-440</v>
      </c>
      <c r="E74" s="157">
        <f t="shared" si="5"/>
        <v>-2.2727272727273151E-3</v>
      </c>
    </row>
    <row r="75" spans="2:5" s="45" customFormat="1" ht="11.25" customHeight="1" x14ac:dyDescent="0.2">
      <c r="B75" s="104" t="s">
        <v>54</v>
      </c>
      <c r="C75" s="243">
        <v>-366</v>
      </c>
      <c r="D75" s="243">
        <v>-423</v>
      </c>
      <c r="E75" s="158">
        <f t="shared" si="5"/>
        <v>-0.13475177304964536</v>
      </c>
    </row>
    <row r="76" spans="2:5" s="45" customFormat="1" ht="11.25" customHeight="1" thickBot="1" x14ac:dyDescent="0.25">
      <c r="B76" s="95" t="s">
        <v>55</v>
      </c>
      <c r="C76" s="263">
        <v>14</v>
      </c>
      <c r="D76" s="263">
        <v>-22</v>
      </c>
      <c r="E76" s="159" t="s">
        <v>1</v>
      </c>
    </row>
    <row r="77" spans="2:5" s="45" customFormat="1" ht="11.25" customHeight="1" thickBot="1" x14ac:dyDescent="0.25">
      <c r="B77" s="30" t="s">
        <v>195</v>
      </c>
      <c r="C77" s="148">
        <f>+SUM(C73:C76)</f>
        <v>-5515</v>
      </c>
      <c r="D77" s="148">
        <f>+SUM(D73:D76)</f>
        <v>-128</v>
      </c>
      <c r="E77" s="160">
        <f t="shared" si="5"/>
        <v>42.0859375</v>
      </c>
    </row>
    <row r="78" spans="2:5" s="45" customFormat="1" ht="11.25" customHeight="1" thickBot="1" x14ac:dyDescent="0.25">
      <c r="B78" s="95" t="s">
        <v>193</v>
      </c>
      <c r="C78" s="143">
        <v>-3</v>
      </c>
      <c r="D78" s="143">
        <v>2</v>
      </c>
      <c r="E78" s="159">
        <f>+C78/D78-1</f>
        <v>-2.5</v>
      </c>
    </row>
    <row r="79" spans="2:5" s="45" customFormat="1" ht="11.25" customHeight="1" thickBot="1" x14ac:dyDescent="0.25">
      <c r="B79" s="102" t="s">
        <v>194</v>
      </c>
      <c r="C79" s="148">
        <f>+C77+C78</f>
        <v>-5518</v>
      </c>
      <c r="D79" s="148">
        <f>+D77+D78</f>
        <v>-126</v>
      </c>
      <c r="E79" s="160">
        <f t="shared" si="5"/>
        <v>42.793650793650791</v>
      </c>
    </row>
    <row r="80" spans="2:5" s="45" customFormat="1" ht="11.25" customHeight="1" x14ac:dyDescent="0.2">
      <c r="C80" s="74"/>
      <c r="D80" s="74"/>
      <c r="E80" s="213"/>
    </row>
    <row r="81" spans="2:5" s="45" customFormat="1" ht="12.75" x14ac:dyDescent="0.2">
      <c r="B81" s="14" t="s">
        <v>123</v>
      </c>
      <c r="C81" s="74"/>
      <c r="D81" s="74"/>
      <c r="E81" s="213"/>
    </row>
    <row r="82" spans="2:5" s="45" customFormat="1" ht="11.25" customHeight="1" x14ac:dyDescent="0.2">
      <c r="C82" s="74"/>
      <c r="D82" s="74"/>
      <c r="E82" s="213"/>
    </row>
    <row r="83" spans="2:5" s="45" customFormat="1" ht="11.25" customHeight="1" thickBot="1" x14ac:dyDescent="0.25">
      <c r="B83" s="18" t="s">
        <v>120</v>
      </c>
      <c r="C83" s="80" t="s">
        <v>267</v>
      </c>
      <c r="D83" s="80" t="s">
        <v>268</v>
      </c>
      <c r="E83" s="80" t="s">
        <v>155</v>
      </c>
    </row>
    <row r="84" spans="2:5" s="45" customFormat="1" ht="11.25" customHeight="1" x14ac:dyDescent="0.2">
      <c r="B84" s="19" t="s">
        <v>47</v>
      </c>
      <c r="C84" s="119">
        <v>2828</v>
      </c>
      <c r="D84" s="119">
        <v>3350</v>
      </c>
      <c r="E84" s="215">
        <f t="shared" ref="E84:E88" si="6">+C84/D84-1</f>
        <v>-0.15582089552238809</v>
      </c>
    </row>
    <row r="85" spans="2:5" s="45" customFormat="1" ht="11.25" customHeight="1" thickBot="1" x14ac:dyDescent="0.25">
      <c r="B85" s="12" t="s">
        <v>48</v>
      </c>
      <c r="C85" s="201">
        <v>-1700</v>
      </c>
      <c r="D85" s="201">
        <v>-1233</v>
      </c>
      <c r="E85" s="208">
        <f t="shared" si="6"/>
        <v>0.37875101378751008</v>
      </c>
    </row>
    <row r="86" spans="2:5" s="45" customFormat="1" ht="11.25" customHeight="1" thickBot="1" x14ac:dyDescent="0.25">
      <c r="B86" s="11" t="s">
        <v>51</v>
      </c>
      <c r="C86" s="177">
        <f>+SUM(C84:C85)</f>
        <v>1128</v>
      </c>
      <c r="D86" s="177">
        <f>+SUM(D84:D85)</f>
        <v>2117</v>
      </c>
      <c r="E86" s="209">
        <f t="shared" si="6"/>
        <v>-0.46717052432687767</v>
      </c>
    </row>
    <row r="87" spans="2:5" s="45" customFormat="1" ht="11.25" customHeight="1" x14ac:dyDescent="0.2">
      <c r="B87" s="7" t="s">
        <v>124</v>
      </c>
      <c r="C87" s="180">
        <v>-229</v>
      </c>
      <c r="D87" s="180">
        <v>-662</v>
      </c>
      <c r="E87" s="210">
        <f t="shared" si="6"/>
        <v>-0.65407854984894254</v>
      </c>
    </row>
    <row r="88" spans="2:5" s="45" customFormat="1" ht="11.25" customHeight="1" x14ac:dyDescent="0.2">
      <c r="B88" s="5" t="s">
        <v>54</v>
      </c>
      <c r="C88" s="145">
        <v>-171</v>
      </c>
      <c r="D88" s="145">
        <v>-386</v>
      </c>
      <c r="E88" s="207">
        <f t="shared" si="6"/>
        <v>-0.55699481865284972</v>
      </c>
    </row>
    <row r="89" spans="2:5" s="45" customFormat="1" ht="11.25" customHeight="1" thickBot="1" x14ac:dyDescent="0.25">
      <c r="B89" s="21" t="s">
        <v>55</v>
      </c>
      <c r="C89" s="115">
        <v>-24</v>
      </c>
      <c r="D89" s="115">
        <v>52</v>
      </c>
      <c r="E89" s="208">
        <f>+C89/D89-1</f>
        <v>-1.4615384615384617</v>
      </c>
    </row>
    <row r="90" spans="2:5" s="45" customFormat="1" ht="11.25" customHeight="1" thickBot="1" x14ac:dyDescent="0.25">
      <c r="B90" s="188" t="s">
        <v>157</v>
      </c>
      <c r="C90" s="177">
        <f>+SUM(C86:C89)</f>
        <v>704</v>
      </c>
      <c r="D90" s="177">
        <f>+SUM(D86:D89)</f>
        <v>1121</v>
      </c>
      <c r="E90" s="209">
        <f>+C90/D90-1</f>
        <v>-0.37198929527207847</v>
      </c>
    </row>
    <row r="91" spans="2:5" s="45" customFormat="1" ht="11.25" customHeight="1" thickBot="1" x14ac:dyDescent="0.25">
      <c r="B91" s="31" t="s">
        <v>158</v>
      </c>
      <c r="C91" s="141">
        <f>+C90</f>
        <v>704</v>
      </c>
      <c r="D91" s="141">
        <f>+D90</f>
        <v>1121</v>
      </c>
      <c r="E91" s="264">
        <f>+C91/D91-1</f>
        <v>-0.37198929527207847</v>
      </c>
    </row>
    <row r="92" spans="2:5" s="45" customFormat="1" ht="11.25" customHeight="1" x14ac:dyDescent="0.2">
      <c r="C92" s="74"/>
      <c r="D92" s="74"/>
      <c r="E92" s="199"/>
    </row>
    <row r="93" spans="2:5" s="45" customFormat="1" ht="11.25" customHeight="1" x14ac:dyDescent="0.2">
      <c r="B93" s="14" t="s">
        <v>125</v>
      </c>
      <c r="C93" s="74"/>
      <c r="D93" s="74"/>
      <c r="E93" s="199"/>
    </row>
    <row r="94" spans="2:5" s="45" customFormat="1" ht="11.25" customHeight="1" x14ac:dyDescent="0.2">
      <c r="C94" s="74"/>
      <c r="D94" s="74"/>
      <c r="E94" s="199"/>
    </row>
    <row r="95" spans="2:5" s="45" customFormat="1" ht="11.25" customHeight="1" thickBot="1" x14ac:dyDescent="0.25">
      <c r="B95" s="32" t="s">
        <v>120</v>
      </c>
      <c r="C95" s="80" t="s">
        <v>267</v>
      </c>
      <c r="D95" s="80" t="s">
        <v>268</v>
      </c>
      <c r="E95" s="80" t="s">
        <v>155</v>
      </c>
    </row>
    <row r="96" spans="2:5" s="45" customFormat="1" ht="11.25" customHeight="1" x14ac:dyDescent="0.2">
      <c r="B96" s="19" t="s">
        <v>47</v>
      </c>
      <c r="C96" s="269">
        <v>26851</v>
      </c>
      <c r="D96" s="269">
        <v>28754</v>
      </c>
      <c r="E96" s="215">
        <f t="shared" ref="E96:E97" si="7">+C96/D96-1</f>
        <v>-6.6182096403978541E-2</v>
      </c>
    </row>
    <row r="97" spans="2:5" s="45" customFormat="1" ht="12" thickBot="1" x14ac:dyDescent="0.25">
      <c r="B97" s="21" t="s">
        <v>48</v>
      </c>
      <c r="C97" s="268">
        <v>-17114</v>
      </c>
      <c r="D97" s="268">
        <v>-20978</v>
      </c>
      <c r="E97" s="208">
        <f t="shared" si="7"/>
        <v>-0.18419296405758412</v>
      </c>
    </row>
    <row r="98" spans="2:5" s="45" customFormat="1" ht="11.25" customHeight="1" thickBot="1" x14ac:dyDescent="0.25">
      <c r="B98" s="10" t="s">
        <v>51</v>
      </c>
      <c r="C98" s="178">
        <f>+SUM(C96:C97)</f>
        <v>9737</v>
      </c>
      <c r="D98" s="178">
        <f>+SUM(D96:D97)</f>
        <v>7776</v>
      </c>
      <c r="E98" s="211">
        <f t="shared" ref="E98:E103" si="8">+C98/D98-1</f>
        <v>0.25218621399176944</v>
      </c>
    </row>
    <row r="99" spans="2:5" s="45" customFormat="1" ht="11.25" customHeight="1" x14ac:dyDescent="0.2">
      <c r="B99" s="5" t="s">
        <v>53</v>
      </c>
      <c r="C99" s="265">
        <v>-2377</v>
      </c>
      <c r="D99" s="265">
        <v>-1675</v>
      </c>
      <c r="E99" s="207">
        <f t="shared" si="8"/>
        <v>0.41910447761194036</v>
      </c>
    </row>
    <row r="100" spans="2:5" s="45" customFormat="1" ht="11.25" customHeight="1" x14ac:dyDescent="0.2">
      <c r="B100" s="13" t="s">
        <v>54</v>
      </c>
      <c r="C100" s="266">
        <v>-2470</v>
      </c>
      <c r="D100" s="266">
        <v>-2011</v>
      </c>
      <c r="E100" s="210">
        <f t="shared" si="8"/>
        <v>0.22824465440079567</v>
      </c>
    </row>
    <row r="101" spans="2:5" s="45" customFormat="1" ht="11.25" customHeight="1" thickBot="1" x14ac:dyDescent="0.25">
      <c r="B101" s="9" t="s">
        <v>55</v>
      </c>
      <c r="C101" s="267">
        <v>612</v>
      </c>
      <c r="D101" s="267">
        <v>405</v>
      </c>
      <c r="E101" s="217">
        <f t="shared" si="8"/>
        <v>0.51111111111111107</v>
      </c>
    </row>
    <row r="102" spans="2:5" s="45" customFormat="1" ht="11.25" customHeight="1" thickBot="1" x14ac:dyDescent="0.25">
      <c r="B102" s="10" t="s">
        <v>107</v>
      </c>
      <c r="C102" s="178">
        <f>+SUM(C98:C101)</f>
        <v>5502</v>
      </c>
      <c r="D102" s="178">
        <f>+SUM(D98:D101)</f>
        <v>4495</v>
      </c>
      <c r="E102" s="211">
        <f t="shared" si="8"/>
        <v>0.22402669632925476</v>
      </c>
    </row>
    <row r="103" spans="2:5" s="45" customFormat="1" ht="11.25" customHeight="1" thickBot="1" x14ac:dyDescent="0.25">
      <c r="B103" s="9" t="s">
        <v>111</v>
      </c>
      <c r="C103" s="270">
        <v>-869</v>
      </c>
      <c r="D103" s="189">
        <v>116</v>
      </c>
      <c r="E103" s="217">
        <f t="shared" si="8"/>
        <v>-8.4913793103448274</v>
      </c>
    </row>
    <row r="104" spans="2:5" s="45" customFormat="1" ht="11.25" customHeight="1" thickBot="1" x14ac:dyDescent="0.25">
      <c r="B104" s="10" t="s">
        <v>127</v>
      </c>
      <c r="C104" s="178">
        <f>+C102+C103</f>
        <v>4633</v>
      </c>
      <c r="D104" s="178">
        <f>+D102+D103</f>
        <v>4611</v>
      </c>
      <c r="E104" s="211">
        <f t="shared" ref="E104:E106" si="9">+C104/D104-1</f>
        <v>4.7711993060073343E-3</v>
      </c>
    </row>
    <row r="105" spans="2:5" s="45" customFormat="1" ht="11.25" customHeight="1" thickBot="1" x14ac:dyDescent="0.25">
      <c r="B105" s="11" t="s">
        <v>4</v>
      </c>
      <c r="C105" s="190">
        <v>5895</v>
      </c>
      <c r="D105" s="190">
        <v>4793</v>
      </c>
      <c r="E105" s="209">
        <f t="shared" si="9"/>
        <v>0.2299186313373669</v>
      </c>
    </row>
    <row r="106" spans="2:5" s="45" customFormat="1" ht="11.25" customHeight="1" thickBot="1" x14ac:dyDescent="0.25">
      <c r="B106" s="10" t="s">
        <v>109</v>
      </c>
      <c r="C106" s="191">
        <v>5895</v>
      </c>
      <c r="D106" s="191">
        <v>4793</v>
      </c>
      <c r="E106" s="211">
        <f t="shared" si="9"/>
        <v>0.2299186313373669</v>
      </c>
    </row>
    <row r="107" spans="2:5" s="45" customFormat="1" ht="11.25" customHeight="1" x14ac:dyDescent="0.2">
      <c r="C107" s="74"/>
      <c r="D107" s="74"/>
      <c r="E107" s="213"/>
    </row>
    <row r="108" spans="2:5" s="45" customFormat="1" ht="11.25" customHeight="1" x14ac:dyDescent="0.2">
      <c r="B108" s="14" t="s">
        <v>128</v>
      </c>
      <c r="C108" s="74"/>
      <c r="D108" s="74"/>
      <c r="E108" s="213"/>
    </row>
    <row r="109" spans="2:5" s="45" customFormat="1" ht="11.25" x14ac:dyDescent="0.2">
      <c r="C109" s="74"/>
      <c r="D109" s="74"/>
      <c r="E109" s="213"/>
    </row>
    <row r="110" spans="2:5" s="45" customFormat="1" ht="11.25" customHeight="1" thickBot="1" x14ac:dyDescent="0.25">
      <c r="B110" s="18" t="s">
        <v>159</v>
      </c>
      <c r="C110" s="80" t="s">
        <v>267</v>
      </c>
      <c r="D110" s="80" t="s">
        <v>268</v>
      </c>
      <c r="E110" s="80" t="s">
        <v>155</v>
      </c>
    </row>
    <row r="111" spans="2:5" s="45" customFormat="1" ht="11.25" customHeight="1" thickBot="1" x14ac:dyDescent="0.25">
      <c r="B111" s="192" t="s">
        <v>53</v>
      </c>
      <c r="C111" s="184">
        <v>-1397</v>
      </c>
      <c r="D111" s="184">
        <v>-1593</v>
      </c>
      <c r="E111" s="220">
        <f t="shared" ref="E111:E115" si="10">+C111/D111-1</f>
        <v>-0.12303829252981791</v>
      </c>
    </row>
    <row r="112" spans="2:5" s="45" customFormat="1" ht="11.25" customHeight="1" thickBot="1" x14ac:dyDescent="0.25">
      <c r="B112" s="150" t="s">
        <v>129</v>
      </c>
      <c r="C112" s="191">
        <v>-1397</v>
      </c>
      <c r="D112" s="191">
        <v>-1593</v>
      </c>
      <c r="E112" s="221">
        <f t="shared" si="10"/>
        <v>-0.12303829252981791</v>
      </c>
    </row>
    <row r="113" spans="1:6" s="45" customFormat="1" ht="11.25" customHeight="1" thickBot="1" x14ac:dyDescent="0.25">
      <c r="B113" s="96" t="s">
        <v>122</v>
      </c>
      <c r="C113" s="271">
        <v>-1397</v>
      </c>
      <c r="D113" s="271">
        <v>-1593</v>
      </c>
      <c r="E113" s="200">
        <f t="shared" si="10"/>
        <v>-0.12303829252981791</v>
      </c>
    </row>
    <row r="114" spans="1:6" s="45" customFormat="1" ht="11.25" customHeight="1" thickBot="1" x14ac:dyDescent="0.25">
      <c r="B114" s="107" t="s">
        <v>4</v>
      </c>
      <c r="C114" s="191">
        <v>-1396</v>
      </c>
      <c r="D114" s="191">
        <v>-1553</v>
      </c>
      <c r="E114" s="160">
        <f t="shared" si="10"/>
        <v>-0.10109465550547325</v>
      </c>
    </row>
    <row r="115" spans="1:6" s="45" customFormat="1" ht="11.25" customHeight="1" thickBot="1" x14ac:dyDescent="0.25">
      <c r="B115" s="96" t="s">
        <v>109</v>
      </c>
      <c r="C115" s="184">
        <v>-1396</v>
      </c>
      <c r="D115" s="184">
        <v>-1553</v>
      </c>
      <c r="E115" s="200">
        <f t="shared" si="10"/>
        <v>-0.10109465550547325</v>
      </c>
    </row>
    <row r="116" spans="1:6" s="45" customFormat="1" ht="11.25" customHeight="1" x14ac:dyDescent="0.2">
      <c r="C116" s="74"/>
      <c r="D116" s="74"/>
      <c r="E116" s="213"/>
    </row>
    <row r="117" spans="1:6" s="45" customFormat="1" ht="11.25" customHeight="1" x14ac:dyDescent="0.2">
      <c r="C117" s="74"/>
      <c r="D117" s="74"/>
      <c r="E117" s="199"/>
    </row>
    <row r="118" spans="1:6" s="45" customFormat="1" ht="11.25" customHeight="1" x14ac:dyDescent="0.2">
      <c r="C118" s="74"/>
      <c r="D118" s="74"/>
      <c r="E118" s="199"/>
    </row>
    <row r="119" spans="1:6" s="45" customFormat="1" ht="11.25" customHeight="1" x14ac:dyDescent="0.2">
      <c r="C119" s="74"/>
      <c r="D119" s="74"/>
      <c r="E119" s="199"/>
    </row>
    <row r="120" spans="1:6" s="45" customFormat="1" ht="11.25" customHeight="1" x14ac:dyDescent="0.2">
      <c r="C120" s="74"/>
      <c r="D120" s="74"/>
      <c r="E120" s="199"/>
    </row>
    <row r="121" spans="1:6" s="45" customFormat="1" ht="11.25" customHeight="1" x14ac:dyDescent="0.2">
      <c r="C121" s="74"/>
      <c r="D121" s="74"/>
      <c r="E121" s="199"/>
    </row>
    <row r="122" spans="1:6" s="45" customFormat="1" ht="11.25" customHeight="1" x14ac:dyDescent="0.2">
      <c r="C122" s="74"/>
      <c r="D122" s="74"/>
      <c r="E122" s="199"/>
    </row>
    <row r="123" spans="1:6" s="45" customFormat="1" ht="11.25" customHeight="1" x14ac:dyDescent="0.2">
      <c r="C123" s="74"/>
      <c r="D123" s="74"/>
      <c r="E123" s="199"/>
    </row>
    <row r="124" spans="1:6" s="45" customFormat="1" ht="11.25" customHeight="1" x14ac:dyDescent="0.2">
      <c r="C124" s="74"/>
      <c r="D124" s="74"/>
      <c r="E124" s="199"/>
    </row>
    <row r="125" spans="1:6" s="45" customFormat="1" ht="11.25" customHeight="1" x14ac:dyDescent="0.2">
      <c r="C125" s="74"/>
      <c r="D125" s="74"/>
      <c r="E125" s="199"/>
    </row>
    <row r="126" spans="1:6" s="45" customFormat="1" ht="11.25" customHeight="1" x14ac:dyDescent="0.25">
      <c r="A126"/>
      <c r="B126"/>
      <c r="C126" s="1"/>
      <c r="D126" s="1"/>
      <c r="E126" s="198"/>
      <c r="F126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B1:E108"/>
  <sheetViews>
    <sheetView showGridLines="0" workbookViewId="0"/>
  </sheetViews>
  <sheetFormatPr baseColWidth="10" defaultRowHeight="15" x14ac:dyDescent="0.25"/>
  <cols>
    <col min="1" max="1" width="3.7109375" customWidth="1"/>
    <col min="2" max="2" width="52.42578125" customWidth="1"/>
    <col min="5" max="5" width="11.42578125" style="36"/>
  </cols>
  <sheetData>
    <row r="1" spans="2:5" ht="11.25" customHeight="1" x14ac:dyDescent="0.25"/>
    <row r="2" spans="2:5" ht="30.75" customHeight="1" x14ac:dyDescent="0.25">
      <c r="B2" s="15" t="s">
        <v>130</v>
      </c>
    </row>
    <row r="3" spans="2:5" ht="12.75" customHeight="1" x14ac:dyDescent="0.25"/>
    <row r="4" spans="2:5" ht="12.75" customHeight="1" thickBot="1" x14ac:dyDescent="0.3"/>
    <row r="5" spans="2:5" s="45" customFormat="1" ht="11.25" customHeight="1" thickTop="1" x14ac:dyDescent="0.2">
      <c r="B5" s="25" t="s">
        <v>126</v>
      </c>
      <c r="C5" s="26" t="s">
        <v>267</v>
      </c>
      <c r="D5" s="26" t="s">
        <v>268</v>
      </c>
      <c r="E5" s="26" t="s">
        <v>155</v>
      </c>
    </row>
    <row r="6" spans="2:5" s="45" customFormat="1" ht="11.25" customHeight="1" x14ac:dyDescent="0.2">
      <c r="B6" s="136" t="s">
        <v>47</v>
      </c>
      <c r="C6" s="117">
        <v>89178</v>
      </c>
      <c r="D6" s="117">
        <v>69031</v>
      </c>
      <c r="E6" s="94">
        <f t="shared" ref="E6:E10" si="0">+C6/D6-1</f>
        <v>0.29185438426214305</v>
      </c>
    </row>
    <row r="7" spans="2:5" s="45" customFormat="1" ht="11.25" customHeight="1" x14ac:dyDescent="0.2">
      <c r="B7" s="138" t="s">
        <v>107</v>
      </c>
      <c r="C7" s="118">
        <v>-26534</v>
      </c>
      <c r="D7" s="118">
        <v>57170</v>
      </c>
      <c r="E7" s="105">
        <f t="shared" si="0"/>
        <v>-1.4641245408430996</v>
      </c>
    </row>
    <row r="8" spans="2:5" s="45" customFormat="1" ht="11.25" customHeight="1" x14ac:dyDescent="0.2">
      <c r="B8" s="137" t="s">
        <v>4</v>
      </c>
      <c r="C8" s="119">
        <v>-26077</v>
      </c>
      <c r="D8" s="119">
        <v>57055</v>
      </c>
      <c r="E8" s="116">
        <f t="shared" si="0"/>
        <v>-1.457050214705109</v>
      </c>
    </row>
    <row r="9" spans="2:5" s="45" customFormat="1" ht="11.25" customHeight="1" x14ac:dyDescent="0.2">
      <c r="B9" s="139" t="s">
        <v>131</v>
      </c>
      <c r="C9" s="273">
        <v>36359</v>
      </c>
      <c r="D9" s="274">
        <v>59597</v>
      </c>
      <c r="E9" s="140">
        <f t="shared" si="0"/>
        <v>-0.38991895565213019</v>
      </c>
    </row>
    <row r="10" spans="2:5" s="45" customFormat="1" ht="11.25" customHeight="1" x14ac:dyDescent="0.2">
      <c r="B10" s="137" t="s">
        <v>132</v>
      </c>
      <c r="C10" s="119">
        <v>-24237</v>
      </c>
      <c r="D10" s="119">
        <v>55900</v>
      </c>
      <c r="E10" s="116">
        <f t="shared" si="0"/>
        <v>-1.4335778175313059</v>
      </c>
    </row>
    <row r="11" spans="2:5" s="45" customFormat="1" ht="11.25" customHeight="1" x14ac:dyDescent="0.2">
      <c r="E11" s="75"/>
    </row>
    <row r="12" spans="2:5" s="45" customFormat="1" ht="11.25" customHeight="1" x14ac:dyDescent="0.2">
      <c r="E12" s="75"/>
    </row>
    <row r="13" spans="2:5" s="45" customFormat="1" ht="11.25" customHeight="1" x14ac:dyDescent="0.2">
      <c r="E13" s="75"/>
    </row>
    <row r="14" spans="2:5" s="45" customFormat="1" ht="11.25" customHeight="1" x14ac:dyDescent="0.2">
      <c r="E14" s="75"/>
    </row>
    <row r="15" spans="2:5" s="45" customFormat="1" ht="11.25" customHeight="1" x14ac:dyDescent="0.2">
      <c r="E15" s="75"/>
    </row>
    <row r="16" spans="2:5" s="45" customFormat="1" ht="11.25" customHeight="1" x14ac:dyDescent="0.2">
      <c r="E16" s="75"/>
    </row>
    <row r="17" spans="5:5" s="45" customFormat="1" ht="11.25" customHeight="1" x14ac:dyDescent="0.2">
      <c r="E17" s="75"/>
    </row>
    <row r="18" spans="5:5" s="45" customFormat="1" ht="11.25" customHeight="1" x14ac:dyDescent="0.2">
      <c r="E18" s="75"/>
    </row>
    <row r="19" spans="5:5" s="45" customFormat="1" ht="11.25" customHeight="1" x14ac:dyDescent="0.2">
      <c r="E19" s="75"/>
    </row>
    <row r="20" spans="5:5" s="45" customFormat="1" ht="11.25" customHeight="1" x14ac:dyDescent="0.2">
      <c r="E20" s="75"/>
    </row>
    <row r="21" spans="5:5" s="45" customFormat="1" ht="11.25" customHeight="1" x14ac:dyDescent="0.2">
      <c r="E21" s="75"/>
    </row>
    <row r="22" spans="5:5" s="45" customFormat="1" ht="11.25" customHeight="1" x14ac:dyDescent="0.2">
      <c r="E22" s="75"/>
    </row>
    <row r="23" spans="5:5" s="45" customFormat="1" ht="11.25" customHeight="1" x14ac:dyDescent="0.2">
      <c r="E23" s="75"/>
    </row>
    <row r="24" spans="5:5" s="45" customFormat="1" ht="11.25" customHeight="1" x14ac:dyDescent="0.2">
      <c r="E24" s="75"/>
    </row>
    <row r="25" spans="5:5" s="45" customFormat="1" ht="11.25" customHeight="1" x14ac:dyDescent="0.2">
      <c r="E25" s="75"/>
    </row>
    <row r="26" spans="5:5" s="45" customFormat="1" ht="11.25" customHeight="1" x14ac:dyDescent="0.2">
      <c r="E26" s="75"/>
    </row>
    <row r="27" spans="5:5" s="45" customFormat="1" ht="11.25" customHeight="1" x14ac:dyDescent="0.2">
      <c r="E27" s="75"/>
    </row>
    <row r="28" spans="5:5" s="45" customFormat="1" ht="11.25" customHeight="1" x14ac:dyDescent="0.2">
      <c r="E28" s="75"/>
    </row>
    <row r="29" spans="5:5" s="45" customFormat="1" ht="11.25" customHeight="1" x14ac:dyDescent="0.2">
      <c r="E29" s="75"/>
    </row>
    <row r="30" spans="5:5" s="45" customFormat="1" ht="11.25" customHeight="1" x14ac:dyDescent="0.2">
      <c r="E30" s="75"/>
    </row>
    <row r="31" spans="5:5" s="45" customFormat="1" ht="11.25" customHeight="1" x14ac:dyDescent="0.2">
      <c r="E31" s="75"/>
    </row>
    <row r="32" spans="5:5" s="45" customFormat="1" ht="11.25" customHeight="1" x14ac:dyDescent="0.2">
      <c r="E32" s="75"/>
    </row>
    <row r="33" spans="5:5" s="45" customFormat="1" ht="11.25" customHeight="1" x14ac:dyDescent="0.2">
      <c r="E33" s="75"/>
    </row>
    <row r="34" spans="5:5" s="45" customFormat="1" ht="11.25" customHeight="1" x14ac:dyDescent="0.2">
      <c r="E34" s="75"/>
    </row>
    <row r="35" spans="5:5" s="45" customFormat="1" ht="11.25" customHeight="1" x14ac:dyDescent="0.2">
      <c r="E35" s="75"/>
    </row>
    <row r="36" spans="5:5" s="45" customFormat="1" ht="11.25" customHeight="1" x14ac:dyDescent="0.2">
      <c r="E36" s="75"/>
    </row>
    <row r="37" spans="5:5" s="45" customFormat="1" ht="11.25" customHeight="1" x14ac:dyDescent="0.2">
      <c r="E37" s="75"/>
    </row>
    <row r="38" spans="5:5" s="45" customFormat="1" ht="11.25" customHeight="1" x14ac:dyDescent="0.2">
      <c r="E38" s="75"/>
    </row>
    <row r="39" spans="5:5" s="45" customFormat="1" ht="11.25" customHeight="1" x14ac:dyDescent="0.2">
      <c r="E39" s="75"/>
    </row>
    <row r="40" spans="5:5" s="45" customFormat="1" ht="11.25" customHeight="1" x14ac:dyDescent="0.2">
      <c r="E40" s="75"/>
    </row>
    <row r="41" spans="5:5" s="45" customFormat="1" ht="11.25" customHeight="1" x14ac:dyDescent="0.2">
      <c r="E41" s="75"/>
    </row>
    <row r="42" spans="5:5" s="45" customFormat="1" ht="11.25" customHeight="1" x14ac:dyDescent="0.2">
      <c r="E42" s="75"/>
    </row>
    <row r="43" spans="5:5" s="45" customFormat="1" ht="11.25" customHeight="1" x14ac:dyDescent="0.2">
      <c r="E43" s="75"/>
    </row>
    <row r="44" spans="5:5" s="45" customFormat="1" ht="11.25" customHeight="1" x14ac:dyDescent="0.2">
      <c r="E44" s="75"/>
    </row>
    <row r="45" spans="5:5" s="45" customFormat="1" ht="11.25" customHeight="1" x14ac:dyDescent="0.2">
      <c r="E45" s="75"/>
    </row>
    <row r="46" spans="5:5" s="45" customFormat="1" ht="11.25" customHeight="1" x14ac:dyDescent="0.2">
      <c r="E46" s="75"/>
    </row>
    <row r="47" spans="5:5" s="45" customFormat="1" ht="11.25" customHeight="1" x14ac:dyDescent="0.2">
      <c r="E47" s="75"/>
    </row>
    <row r="48" spans="5:5" s="45" customFormat="1" ht="11.25" customHeight="1" x14ac:dyDescent="0.2">
      <c r="E48" s="75"/>
    </row>
    <row r="49" spans="5:5" s="45" customFormat="1" ht="11.25" customHeight="1" x14ac:dyDescent="0.2">
      <c r="E49" s="75"/>
    </row>
    <row r="50" spans="5:5" s="45" customFormat="1" ht="11.25" customHeight="1" x14ac:dyDescent="0.2">
      <c r="E50" s="75"/>
    </row>
    <row r="51" spans="5:5" s="45" customFormat="1" ht="11.25" customHeight="1" x14ac:dyDescent="0.2">
      <c r="E51" s="75"/>
    </row>
    <row r="52" spans="5:5" s="45" customFormat="1" ht="11.25" customHeight="1" x14ac:dyDescent="0.2">
      <c r="E52" s="75"/>
    </row>
    <row r="53" spans="5:5" s="45" customFormat="1" ht="11.25" customHeight="1" x14ac:dyDescent="0.2">
      <c r="E53" s="75"/>
    </row>
    <row r="54" spans="5:5" s="45" customFormat="1" ht="11.25" customHeight="1" x14ac:dyDescent="0.2">
      <c r="E54" s="75"/>
    </row>
    <row r="55" spans="5:5" s="45" customFormat="1" ht="11.25" customHeight="1" x14ac:dyDescent="0.2">
      <c r="E55" s="75"/>
    </row>
    <row r="56" spans="5:5" s="45" customFormat="1" ht="11.25" customHeight="1" x14ac:dyDescent="0.2">
      <c r="E56" s="75"/>
    </row>
    <row r="57" spans="5:5" s="45" customFormat="1" ht="11.25" customHeight="1" x14ac:dyDescent="0.2">
      <c r="E57" s="75"/>
    </row>
    <row r="58" spans="5:5" s="45" customFormat="1" ht="11.25" customHeight="1" x14ac:dyDescent="0.2">
      <c r="E58" s="75"/>
    </row>
    <row r="59" spans="5:5" s="45" customFormat="1" ht="11.25" customHeight="1" x14ac:dyDescent="0.2">
      <c r="E59" s="75"/>
    </row>
    <row r="60" spans="5:5" s="45" customFormat="1" ht="11.25" customHeight="1" x14ac:dyDescent="0.2">
      <c r="E60" s="75"/>
    </row>
    <row r="61" spans="5:5" s="45" customFormat="1" ht="11.25" customHeight="1" x14ac:dyDescent="0.2">
      <c r="E61" s="75"/>
    </row>
    <row r="62" spans="5:5" s="45" customFormat="1" ht="11.25" customHeight="1" x14ac:dyDescent="0.2">
      <c r="E62" s="75"/>
    </row>
    <row r="63" spans="5:5" s="45" customFormat="1" ht="11.25" customHeight="1" x14ac:dyDescent="0.2">
      <c r="E63" s="75"/>
    </row>
    <row r="64" spans="5:5" s="45" customFormat="1" ht="11.25" customHeight="1" x14ac:dyDescent="0.2">
      <c r="E64" s="75"/>
    </row>
    <row r="65" spans="5:5" s="45" customFormat="1" ht="11.25" customHeight="1" x14ac:dyDescent="0.2">
      <c r="E65" s="75"/>
    </row>
    <row r="66" spans="5:5" s="45" customFormat="1" ht="11.25" customHeight="1" x14ac:dyDescent="0.2">
      <c r="E66" s="75"/>
    </row>
    <row r="67" spans="5:5" s="45" customFormat="1" ht="11.25" customHeight="1" x14ac:dyDescent="0.2">
      <c r="E67" s="75"/>
    </row>
    <row r="68" spans="5:5" s="45" customFormat="1" ht="11.25" customHeight="1" x14ac:dyDescent="0.2">
      <c r="E68" s="75"/>
    </row>
    <row r="69" spans="5:5" s="45" customFormat="1" ht="11.25" customHeight="1" x14ac:dyDescent="0.2">
      <c r="E69" s="75"/>
    </row>
    <row r="70" spans="5:5" s="45" customFormat="1" ht="11.25" customHeight="1" x14ac:dyDescent="0.2">
      <c r="E70" s="75"/>
    </row>
    <row r="71" spans="5:5" s="45" customFormat="1" ht="11.25" customHeight="1" x14ac:dyDescent="0.2">
      <c r="E71" s="75"/>
    </row>
    <row r="72" spans="5:5" s="45" customFormat="1" ht="11.25" customHeight="1" x14ac:dyDescent="0.2">
      <c r="E72" s="75"/>
    </row>
    <row r="73" spans="5:5" s="45" customFormat="1" ht="11.25" customHeight="1" x14ac:dyDescent="0.2">
      <c r="E73" s="75"/>
    </row>
    <row r="74" spans="5:5" s="45" customFormat="1" ht="11.25" customHeight="1" x14ac:dyDescent="0.2">
      <c r="E74" s="75"/>
    </row>
    <row r="75" spans="5:5" s="45" customFormat="1" ht="11.25" customHeight="1" x14ac:dyDescent="0.2">
      <c r="E75" s="75"/>
    </row>
    <row r="76" spans="5:5" s="45" customFormat="1" ht="11.25" customHeight="1" x14ac:dyDescent="0.2">
      <c r="E76" s="75"/>
    </row>
    <row r="77" spans="5:5" s="45" customFormat="1" ht="11.25" customHeight="1" x14ac:dyDescent="0.2">
      <c r="E77" s="75"/>
    </row>
    <row r="78" spans="5:5" s="45" customFormat="1" ht="11.25" customHeight="1" x14ac:dyDescent="0.2">
      <c r="E78" s="75"/>
    </row>
    <row r="79" spans="5:5" s="45" customFormat="1" ht="11.25" customHeight="1" x14ac:dyDescent="0.2">
      <c r="E79" s="75"/>
    </row>
    <row r="80" spans="5:5" s="45" customFormat="1" ht="11.25" customHeight="1" x14ac:dyDescent="0.2">
      <c r="E80" s="75"/>
    </row>
    <row r="81" spans="5:5" s="45" customFormat="1" ht="11.25" customHeight="1" x14ac:dyDescent="0.2">
      <c r="E81" s="75"/>
    </row>
    <row r="82" spans="5:5" s="45" customFormat="1" ht="11.25" customHeight="1" x14ac:dyDescent="0.2">
      <c r="E82" s="75"/>
    </row>
    <row r="83" spans="5:5" s="45" customFormat="1" ht="11.25" customHeight="1" x14ac:dyDescent="0.2">
      <c r="E83" s="75"/>
    </row>
    <row r="84" spans="5:5" s="45" customFormat="1" ht="11.25" customHeight="1" x14ac:dyDescent="0.2">
      <c r="E84" s="75"/>
    </row>
    <row r="85" spans="5:5" s="45" customFormat="1" ht="11.25" customHeight="1" x14ac:dyDescent="0.2">
      <c r="E85" s="75"/>
    </row>
    <row r="86" spans="5:5" s="45" customFormat="1" ht="11.25" customHeight="1" x14ac:dyDescent="0.2">
      <c r="E86" s="75"/>
    </row>
    <row r="87" spans="5:5" s="45" customFormat="1" ht="11.25" customHeight="1" x14ac:dyDescent="0.2">
      <c r="E87" s="75"/>
    </row>
    <row r="88" spans="5:5" s="45" customFormat="1" ht="11.25" customHeight="1" x14ac:dyDescent="0.2">
      <c r="E88" s="75"/>
    </row>
    <row r="89" spans="5:5" s="45" customFormat="1" ht="11.25" customHeight="1" x14ac:dyDescent="0.2">
      <c r="E89" s="75"/>
    </row>
    <row r="90" spans="5:5" s="45" customFormat="1" ht="11.25" customHeight="1" x14ac:dyDescent="0.2">
      <c r="E90" s="75"/>
    </row>
    <row r="91" spans="5:5" s="45" customFormat="1" ht="11.25" customHeight="1" x14ac:dyDescent="0.2">
      <c r="E91" s="75"/>
    </row>
    <row r="92" spans="5:5" s="45" customFormat="1" ht="11.25" customHeight="1" x14ac:dyDescent="0.2">
      <c r="E92" s="75"/>
    </row>
    <row r="93" spans="5:5" s="45" customFormat="1" ht="11.25" customHeight="1" x14ac:dyDescent="0.2">
      <c r="E93" s="75"/>
    </row>
    <row r="94" spans="5:5" s="45" customFormat="1" ht="11.25" customHeight="1" x14ac:dyDescent="0.2">
      <c r="E94" s="75"/>
    </row>
    <row r="95" spans="5:5" s="45" customFormat="1" ht="11.25" customHeight="1" x14ac:dyDescent="0.2">
      <c r="E95" s="75"/>
    </row>
    <row r="96" spans="5:5" s="45" customFormat="1" ht="11.25" customHeight="1" x14ac:dyDescent="0.2">
      <c r="E96" s="75"/>
    </row>
    <row r="97" spans="5:5" s="45" customFormat="1" ht="11.25" customHeight="1" x14ac:dyDescent="0.2">
      <c r="E97" s="75"/>
    </row>
    <row r="98" spans="5:5" s="45" customFormat="1" ht="11.25" customHeight="1" x14ac:dyDescent="0.2">
      <c r="E98" s="75"/>
    </row>
    <row r="99" spans="5:5" s="45" customFormat="1" ht="11.25" customHeight="1" x14ac:dyDescent="0.2">
      <c r="E99" s="75"/>
    </row>
    <row r="100" spans="5:5" s="45" customFormat="1" ht="11.25" customHeight="1" x14ac:dyDescent="0.2">
      <c r="E100" s="75"/>
    </row>
    <row r="101" spans="5:5" s="45" customFormat="1" ht="11.25" customHeight="1" x14ac:dyDescent="0.2">
      <c r="E101" s="75"/>
    </row>
    <row r="102" spans="5:5" s="45" customFormat="1" ht="11.25" customHeight="1" x14ac:dyDescent="0.2">
      <c r="E102" s="75"/>
    </row>
    <row r="103" spans="5:5" s="45" customFormat="1" ht="11.25" customHeight="1" x14ac:dyDescent="0.2">
      <c r="E103" s="75"/>
    </row>
    <row r="104" spans="5:5" s="45" customFormat="1" ht="11.25" customHeight="1" x14ac:dyDescent="0.2">
      <c r="E104" s="75"/>
    </row>
    <row r="105" spans="5:5" s="45" customFormat="1" ht="11.25" customHeight="1" x14ac:dyDescent="0.2">
      <c r="E105" s="75"/>
    </row>
    <row r="106" spans="5:5" s="45" customFormat="1" ht="11.25" customHeight="1" x14ac:dyDescent="0.2">
      <c r="E106" s="75"/>
    </row>
    <row r="107" spans="5:5" s="45" customFormat="1" ht="11.25" customHeight="1" x14ac:dyDescent="0.2">
      <c r="E107" s="75"/>
    </row>
    <row r="108" spans="5:5" s="45" customFormat="1" ht="11.25" customHeight="1" x14ac:dyDescent="0.2">
      <c r="E108" s="75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H129"/>
  <sheetViews>
    <sheetView showGridLines="0" topLeftCell="A18" workbookViewId="0"/>
  </sheetViews>
  <sheetFormatPr baseColWidth="10" defaultRowHeight="15" x14ac:dyDescent="0.25"/>
  <cols>
    <col min="1" max="1" width="3.7109375" customWidth="1"/>
    <col min="2" max="2" width="54.5703125" bestFit="1" customWidth="1"/>
  </cols>
  <sheetData>
    <row r="1" spans="2:8" ht="11.25" customHeight="1" x14ac:dyDescent="0.25"/>
    <row r="2" spans="2:8" ht="30.75" customHeight="1" x14ac:dyDescent="0.25">
      <c r="B2" s="15" t="s">
        <v>133</v>
      </c>
    </row>
    <row r="3" spans="2:8" ht="12.75" customHeight="1" x14ac:dyDescent="0.25"/>
    <row r="4" spans="2:8" s="45" customFormat="1" ht="11.25" customHeight="1" thickBot="1" x14ac:dyDescent="0.25">
      <c r="B4" s="54" t="s">
        <v>126</v>
      </c>
      <c r="C4" s="84">
        <v>45107</v>
      </c>
      <c r="D4" s="84">
        <v>44742</v>
      </c>
      <c r="E4" s="84">
        <v>44377</v>
      </c>
      <c r="F4" s="84">
        <v>44012</v>
      </c>
      <c r="G4" s="84">
        <v>43646</v>
      </c>
    </row>
    <row r="5" spans="2:8" s="45" customFormat="1" ht="11.25" customHeight="1" x14ac:dyDescent="0.2">
      <c r="B5" s="5" t="s">
        <v>19</v>
      </c>
      <c r="C5" s="6">
        <v>214938</v>
      </c>
      <c r="D5" s="6">
        <v>243580</v>
      </c>
      <c r="E5" s="6">
        <v>247393</v>
      </c>
      <c r="F5" s="6">
        <v>1226684</v>
      </c>
      <c r="G5" s="196">
        <v>1161553</v>
      </c>
    </row>
    <row r="6" spans="2:8" s="45" customFormat="1" ht="11.25" customHeight="1" x14ac:dyDescent="0.2">
      <c r="B6" s="13" t="s">
        <v>6</v>
      </c>
      <c r="C6" s="275">
        <v>854415</v>
      </c>
      <c r="D6" s="275">
        <v>897329</v>
      </c>
      <c r="E6" s="275">
        <v>951628</v>
      </c>
      <c r="F6" s="275">
        <v>2420818</v>
      </c>
      <c r="G6" s="276">
        <v>2693531</v>
      </c>
    </row>
    <row r="7" spans="2:8" s="45" customFormat="1" ht="11.25" customHeight="1" x14ac:dyDescent="0.2">
      <c r="B7" s="19" t="s">
        <v>134</v>
      </c>
      <c r="C7" s="20">
        <f>+C5+C6</f>
        <v>1069353</v>
      </c>
      <c r="D7" s="20">
        <f>+D5+D6</f>
        <v>1140909</v>
      </c>
      <c r="E7" s="20">
        <f t="shared" ref="E7:G7" si="0">+E5+E6</f>
        <v>1199021</v>
      </c>
      <c r="F7" s="20">
        <f t="shared" si="0"/>
        <v>3647502</v>
      </c>
      <c r="G7" s="20">
        <f t="shared" si="0"/>
        <v>3855084</v>
      </c>
    </row>
    <row r="8" spans="2:8" s="45" customFormat="1" ht="11.25" customHeight="1" x14ac:dyDescent="0.2">
      <c r="B8" s="13" t="s">
        <v>42</v>
      </c>
      <c r="C8" s="275">
        <v>199467</v>
      </c>
      <c r="D8" s="275">
        <v>318149</v>
      </c>
      <c r="E8" s="275">
        <v>248969</v>
      </c>
      <c r="F8" s="275">
        <v>917852</v>
      </c>
      <c r="G8" s="276">
        <v>679987</v>
      </c>
    </row>
    <row r="9" spans="2:8" s="45" customFormat="1" ht="11.25" customHeight="1" x14ac:dyDescent="0.2">
      <c r="B9" s="5" t="s">
        <v>34</v>
      </c>
      <c r="C9" s="6">
        <v>389752</v>
      </c>
      <c r="D9" s="6">
        <v>376961</v>
      </c>
      <c r="E9" s="6">
        <v>575705</v>
      </c>
      <c r="F9" s="6">
        <v>2081040</v>
      </c>
      <c r="G9" s="196">
        <v>2499687</v>
      </c>
    </row>
    <row r="10" spans="2:8" s="45" customFormat="1" ht="11.25" customHeight="1" x14ac:dyDescent="0.2">
      <c r="B10" s="22" t="s">
        <v>135</v>
      </c>
      <c r="C10" s="16">
        <f>+C8+C9</f>
        <v>589219</v>
      </c>
      <c r="D10" s="16">
        <f>+D8+D9</f>
        <v>695110</v>
      </c>
      <c r="E10" s="16">
        <f t="shared" ref="E10:G10" si="1">+E8+E9</f>
        <v>824674</v>
      </c>
      <c r="F10" s="16">
        <f t="shared" si="1"/>
        <v>2998892</v>
      </c>
      <c r="G10" s="16">
        <f t="shared" si="1"/>
        <v>3179674</v>
      </c>
    </row>
    <row r="11" spans="2:8" s="45" customFormat="1" ht="21" customHeight="1" x14ac:dyDescent="0.2">
      <c r="B11" s="17" t="s">
        <v>136</v>
      </c>
      <c r="C11" s="6">
        <v>208028</v>
      </c>
      <c r="D11" s="6">
        <v>177431</v>
      </c>
      <c r="E11" s="6">
        <v>114699</v>
      </c>
      <c r="F11" s="6">
        <v>133599</v>
      </c>
      <c r="G11" s="196">
        <v>127658</v>
      </c>
    </row>
    <row r="12" spans="2:8" s="45" customFormat="1" ht="11.25" customHeight="1" x14ac:dyDescent="0.2">
      <c r="B12" s="23" t="s">
        <v>137</v>
      </c>
      <c r="C12" s="275">
        <v>272106</v>
      </c>
      <c r="D12" s="275">
        <v>268368</v>
      </c>
      <c r="E12" s="275">
        <v>259648</v>
      </c>
      <c r="F12" s="275">
        <v>515011</v>
      </c>
      <c r="G12" s="276">
        <v>547752</v>
      </c>
    </row>
    <row r="13" spans="2:8" s="45" customFormat="1" ht="11.25" customHeight="1" x14ac:dyDescent="0.2">
      <c r="B13" s="19" t="s">
        <v>138</v>
      </c>
      <c r="C13" s="20">
        <f>+C11+C12</f>
        <v>480134</v>
      </c>
      <c r="D13" s="20">
        <f>+D11+D12</f>
        <v>445799</v>
      </c>
      <c r="E13" s="20">
        <f t="shared" ref="E13:G13" si="2">+E11+E12</f>
        <v>374347</v>
      </c>
      <c r="F13" s="20">
        <f t="shared" si="2"/>
        <v>648610</v>
      </c>
      <c r="G13" s="20">
        <f t="shared" si="2"/>
        <v>675410</v>
      </c>
      <c r="H13" s="281">
        <v>936933</v>
      </c>
    </row>
    <row r="14" spans="2:8" s="45" customFormat="1" ht="11.25" customHeight="1" x14ac:dyDescent="0.2">
      <c r="B14" s="27" t="s">
        <v>139</v>
      </c>
      <c r="C14" s="4">
        <f>+C10+C13</f>
        <v>1069353</v>
      </c>
      <c r="D14" s="4">
        <f>+D10+D13</f>
        <v>1140909</v>
      </c>
      <c r="E14" s="4">
        <f t="shared" ref="E14:G14" si="3">+E10+E13</f>
        <v>1199021</v>
      </c>
      <c r="F14" s="4">
        <f t="shared" si="3"/>
        <v>3647502</v>
      </c>
      <c r="G14" s="4">
        <f t="shared" si="3"/>
        <v>3855084</v>
      </c>
    </row>
    <row r="15" spans="2:8" s="45" customFormat="1" ht="11.25" customHeight="1" x14ac:dyDescent="0.2">
      <c r="B15" s="27"/>
      <c r="C15" s="4"/>
      <c r="D15" s="4"/>
      <c r="E15" s="4"/>
      <c r="F15" s="4"/>
      <c r="G15" s="4"/>
    </row>
    <row r="16" spans="2:8" s="45" customFormat="1" ht="11.25" customHeight="1" x14ac:dyDescent="0.2"/>
    <row r="17" spans="2:7" s="45" customFormat="1" ht="12.75" x14ac:dyDescent="0.2">
      <c r="B17" s="15" t="s">
        <v>140</v>
      </c>
    </row>
    <row r="18" spans="2:7" s="45" customFormat="1" ht="11.25" customHeight="1" x14ac:dyDescent="0.2"/>
    <row r="19" spans="2:7" s="45" customFormat="1" ht="11.25" customHeight="1" thickBot="1" x14ac:dyDescent="0.25">
      <c r="B19" s="54" t="s">
        <v>126</v>
      </c>
      <c r="C19" s="84">
        <v>45107</v>
      </c>
      <c r="D19" s="84">
        <v>44742</v>
      </c>
      <c r="E19" s="84">
        <v>44377</v>
      </c>
      <c r="F19" s="84">
        <v>44012</v>
      </c>
      <c r="G19" s="84">
        <v>43646</v>
      </c>
    </row>
    <row r="20" spans="2:7" s="45" customFormat="1" ht="11.25" customHeight="1" x14ac:dyDescent="0.2">
      <c r="B20" s="5" t="s">
        <v>51</v>
      </c>
      <c r="C20" s="6">
        <f>+IS!C9</f>
        <v>71271</v>
      </c>
      <c r="D20" s="6">
        <f>+IS!D9</f>
        <v>91542</v>
      </c>
      <c r="E20" s="6">
        <v>79385</v>
      </c>
      <c r="F20" s="6">
        <v>75451</v>
      </c>
      <c r="G20" s="6">
        <v>84780</v>
      </c>
    </row>
    <row r="21" spans="2:7" s="45" customFormat="1" ht="11.25" customHeight="1" x14ac:dyDescent="0.2">
      <c r="B21" s="22" t="s">
        <v>129</v>
      </c>
      <c r="C21" s="4">
        <f>+IS!C16</f>
        <v>-24840</v>
      </c>
      <c r="D21" s="4">
        <f>+IS!D16</f>
        <v>93193</v>
      </c>
      <c r="E21" s="272">
        <v>35084</v>
      </c>
      <c r="F21" s="272">
        <v>232719</v>
      </c>
      <c r="G21" s="272">
        <v>-147451</v>
      </c>
    </row>
    <row r="22" spans="2:7" s="45" customFormat="1" ht="11.25" customHeight="1" x14ac:dyDescent="0.2">
      <c r="B22" s="17" t="s">
        <v>218</v>
      </c>
      <c r="C22" s="6">
        <f>+IS!C17</f>
        <v>1580</v>
      </c>
      <c r="D22" s="6">
        <f>+IS!D17</f>
        <v>-420</v>
      </c>
      <c r="E22" s="6">
        <v>-15679</v>
      </c>
      <c r="F22" s="6">
        <v>39098</v>
      </c>
      <c r="G22" s="6">
        <v>-38101</v>
      </c>
    </row>
    <row r="23" spans="2:7" s="45" customFormat="1" ht="11.25" customHeight="1" x14ac:dyDescent="0.2">
      <c r="B23" s="23" t="s">
        <v>219</v>
      </c>
      <c r="C23" s="8">
        <f>+C21+C22</f>
        <v>-23260</v>
      </c>
      <c r="D23" s="8">
        <f>+D21+D22</f>
        <v>92773</v>
      </c>
      <c r="E23" s="275">
        <v>19405</v>
      </c>
      <c r="F23" s="275">
        <v>271817</v>
      </c>
      <c r="G23" s="275">
        <v>-185552</v>
      </c>
    </row>
    <row r="24" spans="2:7" s="45" customFormat="1" ht="11.25" customHeight="1" x14ac:dyDescent="0.2">
      <c r="B24" s="17" t="s">
        <v>60</v>
      </c>
      <c r="C24" s="6">
        <f>+IS!C23</f>
        <v>24268</v>
      </c>
      <c r="D24" s="6">
        <f>+IS!D23</f>
        <v>47304</v>
      </c>
      <c r="E24" s="6">
        <v>21940</v>
      </c>
      <c r="F24" s="6">
        <v>-108646</v>
      </c>
      <c r="G24" s="6">
        <v>-43140</v>
      </c>
    </row>
    <row r="25" spans="2:7" s="45" customFormat="1" ht="11.25" customHeight="1" x14ac:dyDescent="0.2">
      <c r="B25" s="23" t="s">
        <v>185</v>
      </c>
      <c r="C25" s="8">
        <f>+C23+C24</f>
        <v>1008</v>
      </c>
      <c r="D25" s="8">
        <f>+D23+D24</f>
        <v>140077</v>
      </c>
      <c r="E25" s="275">
        <v>41345</v>
      </c>
      <c r="F25" s="275">
        <v>163171</v>
      </c>
      <c r="G25" s="275">
        <v>-228692</v>
      </c>
    </row>
    <row r="26" spans="2:7" s="45" customFormat="1" ht="11.25" customHeight="1" x14ac:dyDescent="0.2">
      <c r="B26" s="17" t="s">
        <v>95</v>
      </c>
      <c r="C26" s="6">
        <f>+IS!C25</f>
        <v>74279</v>
      </c>
      <c r="D26" s="6">
        <f>+IS!D25</f>
        <v>-4262</v>
      </c>
      <c r="E26" s="6">
        <v>-98772</v>
      </c>
      <c r="F26" s="6">
        <v>-42239</v>
      </c>
      <c r="G26" s="6">
        <v>-2899</v>
      </c>
    </row>
    <row r="27" spans="2:7" s="45" customFormat="1" ht="11.25" customHeight="1" x14ac:dyDescent="0.2">
      <c r="B27" s="23" t="s">
        <v>220</v>
      </c>
      <c r="C27" s="8">
        <f>+IS!C28</f>
        <v>75287</v>
      </c>
      <c r="D27" s="8">
        <f>+IS!D28</f>
        <v>135815</v>
      </c>
      <c r="E27" s="275">
        <v>-57427</v>
      </c>
      <c r="F27" s="275">
        <v>120932</v>
      </c>
      <c r="G27" s="275">
        <v>-231591</v>
      </c>
    </row>
    <row r="28" spans="2:7" s="45" customFormat="1" ht="11.25" customHeight="1" x14ac:dyDescent="0.2">
      <c r="B28" s="17" t="s">
        <v>221</v>
      </c>
      <c r="C28" s="6" t="s">
        <v>1</v>
      </c>
      <c r="D28" s="6" t="s">
        <v>1</v>
      </c>
      <c r="E28" s="6">
        <v>-29190</v>
      </c>
      <c r="F28" s="6">
        <v>-14726</v>
      </c>
      <c r="G28" s="6">
        <v>15322</v>
      </c>
    </row>
    <row r="29" spans="2:7" s="45" customFormat="1" ht="11.25" customHeight="1" x14ac:dyDescent="0.2">
      <c r="B29" s="27" t="s">
        <v>96</v>
      </c>
      <c r="C29" s="4">
        <f>+IS!C28</f>
        <v>75287</v>
      </c>
      <c r="D29" s="4">
        <f>+IS!D28</f>
        <v>135815</v>
      </c>
      <c r="E29" s="272">
        <v>-86617</v>
      </c>
      <c r="F29" s="272">
        <v>106206</v>
      </c>
      <c r="G29" s="272">
        <v>-216269</v>
      </c>
    </row>
    <row r="30" spans="2:7" s="45" customFormat="1" ht="11.25" customHeight="1" x14ac:dyDescent="0.2">
      <c r="B30" s="17" t="s">
        <v>141</v>
      </c>
      <c r="C30" s="6">
        <f>+IS!C43</f>
        <v>42224</v>
      </c>
      <c r="D30" s="6">
        <f>+IS!D43</f>
        <v>79954</v>
      </c>
      <c r="E30" s="6">
        <v>-44433</v>
      </c>
      <c r="F30" s="6">
        <v>20864</v>
      </c>
      <c r="G30" s="6">
        <v>-142282</v>
      </c>
    </row>
    <row r="31" spans="2:7" s="45" customFormat="1" ht="11.25" customHeight="1" x14ac:dyDescent="0.2">
      <c r="B31" s="23" t="s">
        <v>64</v>
      </c>
      <c r="C31" s="275">
        <v>33063</v>
      </c>
      <c r="D31" s="276">
        <v>55861</v>
      </c>
      <c r="E31" s="275">
        <v>-42184</v>
      </c>
      <c r="F31" s="275">
        <v>85342</v>
      </c>
      <c r="G31" s="275">
        <v>-73987</v>
      </c>
    </row>
    <row r="32" spans="2:7" s="45" customFormat="1" ht="11.25" x14ac:dyDescent="0.2">
      <c r="B32" s="23"/>
      <c r="C32" s="8"/>
      <c r="D32" s="28"/>
      <c r="E32" s="28"/>
      <c r="F32" s="28"/>
      <c r="G32" s="28"/>
    </row>
    <row r="33" spans="2:7" s="45" customFormat="1" ht="11.25" customHeight="1" x14ac:dyDescent="0.2"/>
    <row r="34" spans="2:7" s="45" customFormat="1" ht="11.25" customHeight="1" x14ac:dyDescent="0.2">
      <c r="B34" s="15" t="s">
        <v>142</v>
      </c>
    </row>
    <row r="35" spans="2:7" s="45" customFormat="1" ht="11.25" customHeight="1" x14ac:dyDescent="0.2"/>
    <row r="36" spans="2:7" s="45" customFormat="1" ht="11.25" customHeight="1" thickBot="1" x14ac:dyDescent="0.25">
      <c r="B36" s="54" t="s">
        <v>126</v>
      </c>
      <c r="C36" s="84">
        <v>45107</v>
      </c>
      <c r="D36" s="84">
        <v>44742</v>
      </c>
      <c r="E36" s="84">
        <v>44377</v>
      </c>
      <c r="F36" s="84">
        <v>44012</v>
      </c>
      <c r="G36" s="84">
        <v>43646</v>
      </c>
    </row>
    <row r="37" spans="2:7" s="45" customFormat="1" ht="11.25" customHeight="1" x14ac:dyDescent="0.2">
      <c r="B37" s="17" t="s">
        <v>222</v>
      </c>
      <c r="C37" s="6">
        <f>+CF!C9</f>
        <v>35974</v>
      </c>
      <c r="D37" s="6">
        <f>+CF!D9</f>
        <v>47012</v>
      </c>
      <c r="E37" s="6">
        <v>31416</v>
      </c>
      <c r="F37" s="6">
        <v>189741</v>
      </c>
      <c r="G37" s="196">
        <v>135636</v>
      </c>
    </row>
    <row r="38" spans="2:7" s="45" customFormat="1" ht="11.25" customHeight="1" x14ac:dyDescent="0.2">
      <c r="B38" s="23" t="s">
        <v>160</v>
      </c>
      <c r="C38" s="8">
        <f>+CF!C32</f>
        <v>14916</v>
      </c>
      <c r="D38" s="8">
        <f>+CF!D32</f>
        <v>27796</v>
      </c>
      <c r="E38" s="8">
        <v>258542</v>
      </c>
      <c r="F38" s="8">
        <v>240290</v>
      </c>
      <c r="G38" s="28">
        <v>56028</v>
      </c>
    </row>
    <row r="39" spans="2:7" s="45" customFormat="1" ht="11.25" customHeight="1" x14ac:dyDescent="0.2">
      <c r="B39" s="17" t="s">
        <v>161</v>
      </c>
      <c r="C39" s="6">
        <f>+CF!C54</f>
        <v>-90743</v>
      </c>
      <c r="D39" s="6">
        <f>+CF!D54</f>
        <v>-79799</v>
      </c>
      <c r="E39" s="6">
        <v>-189640</v>
      </c>
      <c r="F39" s="6">
        <v>-411870</v>
      </c>
      <c r="G39" s="196">
        <v>-136647</v>
      </c>
    </row>
    <row r="40" spans="2:7" s="45" customFormat="1" ht="11.25" customHeight="1" x14ac:dyDescent="0.2">
      <c r="B40" s="27" t="s">
        <v>143</v>
      </c>
      <c r="C40" s="4">
        <f>+C37+C38+C39</f>
        <v>-39853</v>
      </c>
      <c r="D40" s="4">
        <f>+D37+D38+D39</f>
        <v>-4991</v>
      </c>
      <c r="E40" s="4">
        <f t="shared" ref="E40:G40" si="4">+E37+E38+E39</f>
        <v>100318</v>
      </c>
      <c r="F40" s="4">
        <f t="shared" si="4"/>
        <v>18161</v>
      </c>
      <c r="G40" s="4">
        <f t="shared" si="4"/>
        <v>55017</v>
      </c>
    </row>
    <row r="41" spans="2:7" s="45" customFormat="1" ht="11.25" customHeight="1" x14ac:dyDescent="0.2">
      <c r="B41" s="27"/>
      <c r="C41" s="4"/>
      <c r="D41" s="16"/>
      <c r="E41" s="16"/>
      <c r="F41" s="16"/>
      <c r="G41" s="16"/>
    </row>
    <row r="42" spans="2:7" s="45" customFormat="1" ht="11.25" customHeight="1" x14ac:dyDescent="0.2"/>
    <row r="43" spans="2:7" s="45" customFormat="1" ht="11.25" customHeight="1" x14ac:dyDescent="0.2">
      <c r="B43" s="14" t="s">
        <v>144</v>
      </c>
    </row>
    <row r="44" spans="2:7" s="45" customFormat="1" ht="11.25" customHeight="1" x14ac:dyDescent="0.2"/>
    <row r="45" spans="2:7" s="45" customFormat="1" ht="11.25" customHeight="1" thickBot="1" x14ac:dyDescent="0.25">
      <c r="B45" s="54" t="s">
        <v>126</v>
      </c>
      <c r="C45" s="84">
        <v>45107</v>
      </c>
      <c r="D45" s="84">
        <v>44742</v>
      </c>
      <c r="E45" s="84">
        <v>44377</v>
      </c>
      <c r="F45" s="84">
        <v>44012</v>
      </c>
      <c r="G45" s="84">
        <v>43646</v>
      </c>
    </row>
    <row r="46" spans="2:7" s="45" customFormat="1" ht="11.25" customHeight="1" x14ac:dyDescent="0.2">
      <c r="B46" s="17" t="s">
        <v>171</v>
      </c>
      <c r="C46" s="81">
        <f>+C5/C8</f>
        <v>1.0775617019356585</v>
      </c>
      <c r="D46" s="81">
        <f>+D5/D8</f>
        <v>0.76561611069027402</v>
      </c>
      <c r="E46" s="81">
        <f t="shared" ref="E46:G46" si="5">+E5/E8</f>
        <v>0.99366989464551814</v>
      </c>
      <c r="F46" s="81">
        <f t="shared" si="5"/>
        <v>1.3364725467722465</v>
      </c>
      <c r="G46" s="81">
        <f t="shared" si="5"/>
        <v>1.7081988332129878</v>
      </c>
    </row>
    <row r="47" spans="2:7" s="45" customFormat="1" ht="11.25" customHeight="1" x14ac:dyDescent="0.2">
      <c r="B47" s="23" t="s">
        <v>172</v>
      </c>
      <c r="C47" s="82">
        <f>+C13/C10</f>
        <v>0.81486510109144483</v>
      </c>
      <c r="D47" s="82">
        <f>+D13/D10</f>
        <v>0.64133590366992277</v>
      </c>
      <c r="E47" s="82">
        <f t="shared" ref="E47:G47" si="6">+E13/E10</f>
        <v>0.45393331182988672</v>
      </c>
      <c r="F47" s="82">
        <f t="shared" si="6"/>
        <v>0.2162832139336795</v>
      </c>
      <c r="G47" s="82">
        <f t="shared" si="6"/>
        <v>0.21241485762376897</v>
      </c>
    </row>
    <row r="48" spans="2:7" s="45" customFormat="1" ht="11.25" x14ac:dyDescent="0.2">
      <c r="B48" s="17" t="s">
        <v>173</v>
      </c>
      <c r="C48" s="81">
        <f>+C6/C7</f>
        <v>0.79900182633798189</v>
      </c>
      <c r="D48" s="81">
        <f>+D6/D7</f>
        <v>0.7865035686457027</v>
      </c>
      <c r="E48" s="81">
        <f t="shared" ref="E48:G48" si="7">+E6/E7</f>
        <v>0.79367083645740988</v>
      </c>
      <c r="F48" s="81">
        <f t="shared" si="7"/>
        <v>0.66369202813322647</v>
      </c>
      <c r="G48" s="81">
        <f t="shared" si="7"/>
        <v>0.69869580014339505</v>
      </c>
    </row>
    <row r="49" spans="2:7" s="45" customFormat="1" ht="11.25" x14ac:dyDescent="0.2">
      <c r="B49" s="23" t="s">
        <v>182</v>
      </c>
      <c r="C49" s="82">
        <f>+C29/AVERAGE(C13:D13)</f>
        <v>0.16261867759330317</v>
      </c>
      <c r="D49" s="82">
        <f t="shared" ref="D49:G49" si="8">+D29/AVERAGE(D13:E13)</f>
        <v>0.33119712831617787</v>
      </c>
      <c r="E49" s="82">
        <f t="shared" si="8"/>
        <v>-0.16934631660959357</v>
      </c>
      <c r="F49" s="82">
        <f t="shared" si="8"/>
        <v>0.16042960076131779</v>
      </c>
      <c r="G49" s="82">
        <f t="shared" si="8"/>
        <v>-0.26826673976939153</v>
      </c>
    </row>
    <row r="50" spans="2:7" s="45" customFormat="1" ht="11.25" customHeight="1" x14ac:dyDescent="0.2">
      <c r="B50" s="23"/>
      <c r="C50" s="82"/>
      <c r="D50" s="82"/>
      <c r="E50" s="82"/>
      <c r="F50" s="82"/>
      <c r="G50" s="82"/>
    </row>
    <row r="51" spans="2:7" s="45" customFormat="1" ht="11.25" customHeight="1" x14ac:dyDescent="0.2">
      <c r="B51" s="109" t="s">
        <v>145</v>
      </c>
    </row>
    <row r="52" spans="2:7" s="45" customFormat="1" ht="11.25" x14ac:dyDescent="0.2">
      <c r="B52" s="109" t="s">
        <v>146</v>
      </c>
    </row>
    <row r="53" spans="2:7" s="45" customFormat="1" ht="11.25" customHeight="1" x14ac:dyDescent="0.2">
      <c r="B53" s="109" t="s">
        <v>147</v>
      </c>
    </row>
    <row r="54" spans="2:7" s="45" customFormat="1" ht="11.25" customHeight="1" x14ac:dyDescent="0.2">
      <c r="B54" s="109" t="s">
        <v>181</v>
      </c>
    </row>
    <row r="55" spans="2:7" s="45" customFormat="1" ht="11.25" customHeight="1" x14ac:dyDescent="0.2"/>
    <row r="56" spans="2:7" s="45" customFormat="1" ht="11.25" customHeight="1" x14ac:dyDescent="0.2"/>
    <row r="57" spans="2:7" s="45" customFormat="1" ht="11.25" customHeight="1" x14ac:dyDescent="0.2"/>
    <row r="58" spans="2:7" s="45" customFormat="1" ht="11.25" customHeight="1" x14ac:dyDescent="0.2"/>
    <row r="59" spans="2:7" s="45" customFormat="1" ht="11.25" customHeight="1" x14ac:dyDescent="0.2"/>
    <row r="60" spans="2:7" s="45" customFormat="1" ht="11.25" customHeight="1" x14ac:dyDescent="0.2"/>
    <row r="61" spans="2:7" s="45" customFormat="1" ht="11.25" customHeight="1" x14ac:dyDescent="0.2"/>
    <row r="62" spans="2:7" s="45" customFormat="1" ht="11.25" customHeight="1" x14ac:dyDescent="0.2"/>
    <row r="63" spans="2:7" s="45" customFormat="1" ht="11.25" customHeight="1" x14ac:dyDescent="0.2"/>
    <row r="64" spans="2:7" s="45" customFormat="1" ht="11.25" customHeight="1" x14ac:dyDescent="0.2"/>
    <row r="65" s="45" customFormat="1" ht="11.25" customHeight="1" x14ac:dyDescent="0.2"/>
    <row r="66" s="45" customFormat="1" ht="11.25" customHeight="1" x14ac:dyDescent="0.2"/>
    <row r="67" s="45" customFormat="1" ht="11.25" customHeight="1" x14ac:dyDescent="0.2"/>
    <row r="68" s="45" customFormat="1" ht="11.25" customHeight="1" x14ac:dyDescent="0.2"/>
    <row r="69" s="45" customFormat="1" ht="11.25" customHeight="1" x14ac:dyDescent="0.2"/>
    <row r="70" s="45" customFormat="1" ht="11.25" customHeight="1" x14ac:dyDescent="0.2"/>
    <row r="71" s="45" customFormat="1" ht="11.25" customHeight="1" x14ac:dyDescent="0.2"/>
    <row r="72" s="45" customFormat="1" ht="11.25" customHeight="1" x14ac:dyDescent="0.2"/>
    <row r="73" s="45" customFormat="1" ht="11.25" customHeight="1" x14ac:dyDescent="0.2"/>
    <row r="74" s="45" customFormat="1" ht="11.25" customHeight="1" x14ac:dyDescent="0.2"/>
    <row r="75" s="45" customFormat="1" ht="11.25" customHeight="1" x14ac:dyDescent="0.2"/>
    <row r="76" s="45" customFormat="1" ht="11.25" customHeight="1" x14ac:dyDescent="0.2"/>
    <row r="77" s="45" customFormat="1" ht="11.25" customHeight="1" x14ac:dyDescent="0.2"/>
    <row r="78" s="45" customFormat="1" ht="11.25" customHeight="1" x14ac:dyDescent="0.2"/>
    <row r="79" s="45" customFormat="1" ht="11.25" customHeight="1" x14ac:dyDescent="0.2"/>
    <row r="80" s="45" customFormat="1" ht="11.25" customHeight="1" x14ac:dyDescent="0.2"/>
    <row r="81" s="45" customFormat="1" ht="11.25" customHeight="1" x14ac:dyDescent="0.2"/>
    <row r="82" s="45" customFormat="1" ht="11.25" customHeight="1" x14ac:dyDescent="0.2"/>
    <row r="83" s="45" customFormat="1" ht="11.25" customHeight="1" x14ac:dyDescent="0.2"/>
    <row r="84" s="45" customFormat="1" ht="11.25" customHeight="1" x14ac:dyDescent="0.2"/>
    <row r="85" s="45" customFormat="1" ht="11.25" customHeight="1" x14ac:dyDescent="0.2"/>
    <row r="86" s="45" customFormat="1" ht="11.25" customHeight="1" x14ac:dyDescent="0.2"/>
    <row r="87" s="45" customFormat="1" ht="11.25" customHeight="1" x14ac:dyDescent="0.2"/>
    <row r="88" s="45" customFormat="1" ht="11.25" customHeight="1" x14ac:dyDescent="0.2"/>
    <row r="89" s="45" customFormat="1" ht="11.25" customHeight="1" x14ac:dyDescent="0.2"/>
    <row r="90" s="45" customFormat="1" ht="11.25" customHeight="1" x14ac:dyDescent="0.2"/>
    <row r="91" s="45" customFormat="1" ht="11.25" customHeight="1" x14ac:dyDescent="0.2"/>
    <row r="92" s="45" customFormat="1" ht="11.25" customHeight="1" x14ac:dyDescent="0.2"/>
    <row r="93" s="45" customFormat="1" ht="11.25" customHeight="1" x14ac:dyDescent="0.2"/>
    <row r="94" s="45" customFormat="1" ht="11.25" customHeight="1" x14ac:dyDescent="0.2"/>
    <row r="95" s="45" customFormat="1" ht="11.25" customHeight="1" x14ac:dyDescent="0.2"/>
    <row r="96" s="45" customFormat="1" ht="11.25" customHeight="1" x14ac:dyDescent="0.2"/>
    <row r="97" s="45" customFormat="1" ht="11.25" customHeight="1" x14ac:dyDescent="0.2"/>
    <row r="98" s="45" customFormat="1" ht="11.25" customHeight="1" x14ac:dyDescent="0.2"/>
    <row r="99" s="45" customFormat="1" ht="11.25" customHeight="1" x14ac:dyDescent="0.2"/>
    <row r="100" s="45" customFormat="1" ht="11.25" customHeight="1" x14ac:dyDescent="0.2"/>
    <row r="101" s="45" customFormat="1" ht="11.25" customHeight="1" x14ac:dyDescent="0.2"/>
    <row r="102" s="45" customFormat="1" ht="11.25" customHeight="1" x14ac:dyDescent="0.2"/>
    <row r="103" s="45" customFormat="1" ht="11.25" customHeight="1" x14ac:dyDescent="0.2"/>
    <row r="104" s="45" customFormat="1" ht="11.25" customHeight="1" x14ac:dyDescent="0.2"/>
    <row r="105" s="45" customFormat="1" ht="11.25" customHeight="1" x14ac:dyDescent="0.2"/>
    <row r="106" s="45" customFormat="1" ht="11.25" customHeight="1" x14ac:dyDescent="0.2"/>
    <row r="107" s="45" customFormat="1" ht="11.25" customHeight="1" x14ac:dyDescent="0.2"/>
    <row r="108" s="45" customFormat="1" ht="11.25" customHeight="1" x14ac:dyDescent="0.2"/>
    <row r="109" s="45" customFormat="1" ht="11.25" customHeight="1" x14ac:dyDescent="0.2"/>
    <row r="110" s="45" customFormat="1" ht="11.25" customHeight="1" x14ac:dyDescent="0.2"/>
    <row r="111" s="45" customFormat="1" ht="11.25" customHeight="1" x14ac:dyDescent="0.2"/>
    <row r="112" s="45" customFormat="1" ht="11.25" customHeight="1" x14ac:dyDescent="0.2"/>
    <row r="113" spans="1:8" s="45" customFormat="1" ht="11.25" customHeight="1" x14ac:dyDescent="0.2"/>
    <row r="114" spans="1:8" s="45" customFormat="1" ht="11.25" customHeight="1" x14ac:dyDescent="0.2"/>
    <row r="115" spans="1:8" s="45" customFormat="1" ht="11.25" customHeight="1" x14ac:dyDescent="0.2"/>
    <row r="116" spans="1:8" s="45" customFormat="1" ht="11.25" customHeight="1" x14ac:dyDescent="0.2"/>
    <row r="117" spans="1:8" s="45" customFormat="1" ht="11.25" customHeight="1" x14ac:dyDescent="0.2"/>
    <row r="118" spans="1:8" s="45" customFormat="1" ht="11.25" customHeight="1" x14ac:dyDescent="0.2"/>
    <row r="119" spans="1:8" s="45" customFormat="1" ht="11.25" customHeight="1" x14ac:dyDescent="0.2"/>
    <row r="120" spans="1:8" s="45" customFormat="1" ht="11.25" customHeight="1" x14ac:dyDescent="0.2"/>
    <row r="121" spans="1:8" s="45" customFormat="1" ht="11.25" customHeight="1" x14ac:dyDescent="0.2"/>
    <row r="122" spans="1:8" s="45" customFormat="1" ht="11.25" customHeight="1" x14ac:dyDescent="0.2"/>
    <row r="123" spans="1:8" s="45" customFormat="1" ht="11.25" customHeight="1" x14ac:dyDescent="0.2"/>
    <row r="124" spans="1:8" s="45" customFormat="1" ht="11.25" customHeight="1" x14ac:dyDescent="0.2"/>
    <row r="125" spans="1:8" s="45" customFormat="1" ht="11.25" customHeight="1" x14ac:dyDescent="0.2"/>
    <row r="126" spans="1:8" s="45" customFormat="1" ht="11.25" customHeight="1" x14ac:dyDescent="0.2"/>
    <row r="127" spans="1:8" s="45" customFormat="1" ht="11.25" customHeight="1" x14ac:dyDescent="0.2"/>
    <row r="128" spans="1:8" x14ac:dyDescent="0.25">
      <c r="A128" s="45"/>
      <c r="B128" s="45"/>
      <c r="C128" s="45"/>
      <c r="D128" s="45"/>
      <c r="E128" s="45"/>
      <c r="F128" s="45"/>
      <c r="G128" s="45"/>
      <c r="H128" s="45"/>
    </row>
    <row r="129" spans="1:8" x14ac:dyDescent="0.25">
      <c r="A129" s="45"/>
      <c r="B129" s="45"/>
      <c r="C129" s="45"/>
      <c r="D129" s="45"/>
      <c r="E129" s="45"/>
      <c r="F129" s="45"/>
      <c r="G129" s="45"/>
      <c r="H129" s="45"/>
    </row>
  </sheetData>
  <pageMargins left="0.7" right="0.7" top="0.75" bottom="0.75" header="0.3" footer="0.3"/>
  <pageSetup orientation="portrait" r:id="rId1"/>
  <customProperties>
    <customPr name="EpmWorksheetKeyString_GUID" r:id="rId2"/>
  </customProperties>
  <ignoredErrors>
    <ignoredError sqref="C24 D24:D2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DD7D93F-3190-4249-B39A-03770316AAA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Florencia Berensztein</cp:lastModifiedBy>
  <dcterms:created xsi:type="dcterms:W3CDTF">2020-02-26T15:57:15Z</dcterms:created>
  <dcterms:modified xsi:type="dcterms:W3CDTF">2023-09-18T12:23:13Z</dcterms:modified>
</cp:coreProperties>
</file>