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clr2-adm\Finanzas\TODOS\Balances y Press Releases\CRESUD\FY 2024\IQ24\Earnings y Short Press Release\"/>
    </mc:Choice>
  </mc:AlternateContent>
  <xr:revisionPtr revIDLastSave="0" documentId="13_ncr:1_{FC0EDE2D-797F-42D9-8D32-E9922251DD7E}" xr6:coauthVersionLast="47" xr6:coauthVersionMax="47" xr10:uidLastSave="{00000000-0000-0000-0000-000000000000}"/>
  <bookViews>
    <workbookView xWindow="20370" yWindow="-120" windowWidth="29040" windowHeight="1584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9" i="8" l="1"/>
  <c r="C39" i="8"/>
  <c r="D23" i="4"/>
  <c r="C23" i="4"/>
  <c r="D20" i="4"/>
  <c r="C20" i="4"/>
  <c r="D12" i="9"/>
  <c r="D11" i="9"/>
  <c r="C11" i="9"/>
  <c r="C12" i="9"/>
  <c r="D37" i="3"/>
  <c r="C37" i="3"/>
  <c r="C41" i="3" s="1"/>
  <c r="D34" i="2"/>
  <c r="C34" i="2"/>
  <c r="E44" i="6"/>
  <c r="E25" i="6"/>
  <c r="E29" i="6"/>
  <c r="E6" i="5"/>
  <c r="E7" i="5"/>
  <c r="E8" i="5"/>
  <c r="E9" i="5"/>
  <c r="D25" i="4"/>
  <c r="C25" i="4"/>
  <c r="E21" i="4"/>
  <c r="E16" i="4"/>
  <c r="E15" i="4"/>
  <c r="E14" i="4"/>
  <c r="E13" i="4"/>
  <c r="E12" i="4"/>
  <c r="E9" i="4"/>
  <c r="E8" i="4"/>
  <c r="E7" i="4"/>
  <c r="E6" i="4"/>
  <c r="D36" i="3"/>
  <c r="C36" i="3"/>
  <c r="C10" i="2"/>
  <c r="C56" i="1"/>
  <c r="L38" i="11"/>
  <c r="L33" i="11"/>
  <c r="L28" i="11"/>
  <c r="L23" i="11"/>
  <c r="L18" i="11"/>
  <c r="L13" i="11"/>
  <c r="L10" i="11"/>
  <c r="L20" i="11" l="1"/>
  <c r="L30" i="11" s="1"/>
  <c r="E25" i="4"/>
  <c r="C7" i="8"/>
  <c r="D7" i="8"/>
  <c r="E7" i="8"/>
  <c r="F7" i="8"/>
  <c r="G7" i="8"/>
  <c r="C10" i="8"/>
  <c r="D10" i="8"/>
  <c r="E10" i="8"/>
  <c r="F10" i="8"/>
  <c r="G10" i="8"/>
  <c r="C13" i="8"/>
  <c r="C14" i="8" s="1"/>
  <c r="D13" i="8"/>
  <c r="E13" i="8"/>
  <c r="F13" i="8"/>
  <c r="G13" i="8"/>
  <c r="E89" i="6"/>
  <c r="E72" i="6"/>
  <c r="E14" i="8" l="1"/>
  <c r="F14" i="8"/>
  <c r="G14" i="8"/>
  <c r="D14" i="8"/>
  <c r="D41" i="3"/>
  <c r="D56" i="1" l="1"/>
  <c r="E78" i="6" l="1"/>
  <c r="E31" i="6"/>
  <c r="D10" i="4"/>
  <c r="D17" i="4" s="1"/>
  <c r="C10" i="4"/>
  <c r="C17" i="4" s="1"/>
  <c r="C27" i="4" s="1"/>
  <c r="E10" i="4" l="1"/>
  <c r="D27" i="4"/>
  <c r="E27" i="4" s="1"/>
  <c r="E19" i="4" l="1"/>
  <c r="E22" i="4"/>
  <c r="D8" i="9"/>
  <c r="C8" i="9"/>
  <c r="E46" i="8"/>
  <c r="F46" i="8"/>
  <c r="G46" i="8"/>
  <c r="E40" i="8"/>
  <c r="F40" i="8"/>
  <c r="G40" i="8"/>
  <c r="E48" i="8"/>
  <c r="F48" i="8"/>
  <c r="G48" i="8"/>
  <c r="D30" i="8"/>
  <c r="C30" i="8"/>
  <c r="D26" i="8"/>
  <c r="C26" i="8"/>
  <c r="D26" i="5"/>
  <c r="D32" i="5" s="1"/>
  <c r="D34" i="5" s="1"/>
  <c r="C26" i="5"/>
  <c r="E26" i="5" s="1"/>
  <c r="E33" i="5"/>
  <c r="E31" i="5"/>
  <c r="E30" i="5"/>
  <c r="E29" i="5"/>
  <c r="E28" i="5"/>
  <c r="E27" i="5"/>
  <c r="E25" i="5"/>
  <c r="E24" i="5"/>
  <c r="E23" i="5"/>
  <c r="E22" i="5"/>
  <c r="E17" i="5"/>
  <c r="E15" i="5"/>
  <c r="E14" i="5"/>
  <c r="E13" i="5"/>
  <c r="E12" i="5"/>
  <c r="E11" i="5"/>
  <c r="F12" i="5" l="1"/>
  <c r="F17" i="5"/>
  <c r="F47" i="8"/>
  <c r="E47" i="8"/>
  <c r="G47" i="8"/>
  <c r="F6" i="5"/>
  <c r="C32" i="5"/>
  <c r="E32" i="5" s="1"/>
  <c r="D33" i="2"/>
  <c r="C33" i="2"/>
  <c r="D24" i="2"/>
  <c r="C24" i="2"/>
  <c r="D10" i="2"/>
  <c r="D17" i="2" s="1"/>
  <c r="D19" i="2" s="1"/>
  <c r="C17" i="2"/>
  <c r="C19" i="2" s="1"/>
  <c r="C34" i="5" l="1"/>
  <c r="E34" i="5" s="1"/>
  <c r="C25" i="2"/>
  <c r="C27" i="2" s="1"/>
  <c r="D25" i="2"/>
  <c r="D27" i="2" s="1"/>
  <c r="E103" i="6" l="1"/>
  <c r="E9" i="6"/>
  <c r="C10" i="5"/>
  <c r="D10" i="5"/>
  <c r="D16" i="5" s="1"/>
  <c r="D18" i="5" s="1"/>
  <c r="E18" i="4"/>
  <c r="D24" i="3"/>
  <c r="C24" i="3"/>
  <c r="D9" i="3"/>
  <c r="C9" i="3"/>
  <c r="K38" i="11"/>
  <c r="K33" i="11"/>
  <c r="K28" i="11"/>
  <c r="K23" i="11"/>
  <c r="K18" i="11"/>
  <c r="K13" i="11"/>
  <c r="K10" i="11"/>
  <c r="H38" i="11"/>
  <c r="G38" i="11"/>
  <c r="F38" i="11"/>
  <c r="E38" i="11"/>
  <c r="D38" i="11"/>
  <c r="C38" i="11"/>
  <c r="J34" i="11"/>
  <c r="J38" i="11" s="1"/>
  <c r="I34" i="11"/>
  <c r="I38" i="11" s="1"/>
  <c r="J33" i="11"/>
  <c r="I33" i="11"/>
  <c r="H33" i="11"/>
  <c r="J28" i="11"/>
  <c r="I28" i="11"/>
  <c r="H28" i="11"/>
  <c r="H30" i="11" s="1"/>
  <c r="G28" i="11"/>
  <c r="G30" i="11" s="1"/>
  <c r="F28" i="11"/>
  <c r="E28" i="11"/>
  <c r="D28" i="11"/>
  <c r="C28" i="11"/>
  <c r="J23" i="11"/>
  <c r="I23" i="11"/>
  <c r="H23" i="11"/>
  <c r="J18" i="11"/>
  <c r="I18" i="11"/>
  <c r="H18" i="11"/>
  <c r="H20" i="11" s="1"/>
  <c r="G18" i="11"/>
  <c r="G20" i="11" s="1"/>
  <c r="F18" i="11"/>
  <c r="E18" i="11"/>
  <c r="E20" i="11" s="1"/>
  <c r="D18" i="11"/>
  <c r="C18" i="11"/>
  <c r="J13" i="11"/>
  <c r="I13" i="11"/>
  <c r="H13" i="11"/>
  <c r="J10" i="11"/>
  <c r="J20" i="11" s="1"/>
  <c r="I10" i="11"/>
  <c r="I20" i="11" s="1"/>
  <c r="H10" i="11"/>
  <c r="G10" i="11"/>
  <c r="F10" i="11"/>
  <c r="F20" i="11" s="1"/>
  <c r="E10" i="11"/>
  <c r="D10" i="11"/>
  <c r="D20" i="11" s="1"/>
  <c r="C10" i="11"/>
  <c r="C20" i="11" s="1"/>
  <c r="D27" i="8" l="1"/>
  <c r="D29" i="8"/>
  <c r="D7" i="9"/>
  <c r="C29" i="8"/>
  <c r="C27" i="8"/>
  <c r="C7" i="9"/>
  <c r="C16" i="5"/>
  <c r="E10" i="5"/>
  <c r="K20" i="11"/>
  <c r="K30" i="11" s="1"/>
  <c r="I30" i="11"/>
  <c r="J30" i="11"/>
  <c r="C30" i="11"/>
  <c r="D30" i="11"/>
  <c r="E30" i="11"/>
  <c r="F30" i="11"/>
  <c r="C18" i="5" l="1"/>
  <c r="E18" i="5" s="1"/>
  <c r="F18" i="5" s="1"/>
  <c r="E16" i="5"/>
  <c r="D73" i="6"/>
  <c r="C73" i="6"/>
  <c r="C6" i="6"/>
  <c r="C12" i="6" s="1"/>
  <c r="D6" i="6"/>
  <c r="D12" i="6" s="1"/>
  <c r="F14" i="5"/>
  <c r="F11" i="5"/>
  <c r="E9" i="7"/>
  <c r="E6" i="7"/>
  <c r="E88" i="6"/>
  <c r="E87" i="6"/>
  <c r="E85" i="6"/>
  <c r="E75" i="6"/>
  <c r="E74" i="6"/>
  <c r="E71" i="6"/>
  <c r="E70" i="6"/>
  <c r="E50" i="6"/>
  <c r="E48" i="6"/>
  <c r="E47" i="6"/>
  <c r="E46" i="6"/>
  <c r="E43" i="6"/>
  <c r="E42" i="6"/>
  <c r="E11" i="6"/>
  <c r="E7" i="6"/>
  <c r="E34" i="6"/>
  <c r="E33" i="6"/>
  <c r="E28" i="6"/>
  <c r="E27" i="6"/>
  <c r="E24" i="6"/>
  <c r="E23" i="6"/>
  <c r="F15" i="5"/>
  <c r="F7" i="5" l="1"/>
  <c r="F13" i="5"/>
  <c r="F8" i="5"/>
  <c r="F10" i="5" l="1"/>
  <c r="F16" i="5"/>
  <c r="E30" i="4" l="1"/>
  <c r="E31" i="4"/>
  <c r="D10" i="9"/>
  <c r="C10" i="9"/>
  <c r="D22" i="8"/>
  <c r="C22" i="8"/>
  <c r="E115" i="6"/>
  <c r="E114" i="6"/>
  <c r="E113" i="6"/>
  <c r="E112" i="6"/>
  <c r="E111" i="6"/>
  <c r="D98" i="6"/>
  <c r="D102" i="6" s="1"/>
  <c r="D104" i="6" s="1"/>
  <c r="C98" i="6"/>
  <c r="C102" i="6" s="1"/>
  <c r="E106" i="6"/>
  <c r="E105" i="6"/>
  <c r="E101" i="6"/>
  <c r="E100" i="6"/>
  <c r="E99" i="6"/>
  <c r="E97" i="6"/>
  <c r="E96" i="6"/>
  <c r="D86" i="6"/>
  <c r="D90" i="6" s="1"/>
  <c r="C86" i="6"/>
  <c r="E84" i="6"/>
  <c r="D77" i="6"/>
  <c r="D79" i="6" s="1"/>
  <c r="E73" i="6"/>
  <c r="E69" i="6"/>
  <c r="D59" i="6"/>
  <c r="C59" i="6"/>
  <c r="C63" i="6" s="1"/>
  <c r="E61" i="6"/>
  <c r="E60" i="6"/>
  <c r="E58" i="6"/>
  <c r="E57" i="6"/>
  <c r="E56" i="6"/>
  <c r="D45" i="6"/>
  <c r="C45" i="6"/>
  <c r="E41" i="6"/>
  <c r="D26" i="6"/>
  <c r="D30" i="6" s="1"/>
  <c r="D32" i="6" s="1"/>
  <c r="C26" i="6"/>
  <c r="E22" i="6"/>
  <c r="E5" i="6"/>
  <c r="D38" i="8"/>
  <c r="C38" i="8"/>
  <c r="D37" i="8"/>
  <c r="C37" i="8"/>
  <c r="D47" i="1"/>
  <c r="C47" i="1"/>
  <c r="D36" i="1"/>
  <c r="C36" i="1"/>
  <c r="D31" i="1"/>
  <c r="C31" i="1"/>
  <c r="D21" i="1"/>
  <c r="C21" i="1"/>
  <c r="C90" i="6" l="1"/>
  <c r="E86" i="6"/>
  <c r="D91" i="6"/>
  <c r="C49" i="6"/>
  <c r="C30" i="6"/>
  <c r="E26" i="6"/>
  <c r="D21" i="8"/>
  <c r="C24" i="8"/>
  <c r="D9" i="9"/>
  <c r="D13" i="9" s="1"/>
  <c r="C32" i="1"/>
  <c r="E59" i="6"/>
  <c r="C40" i="8"/>
  <c r="D40" i="8"/>
  <c r="C20" i="8"/>
  <c r="D20" i="8"/>
  <c r="C9" i="9"/>
  <c r="C13" i="9" s="1"/>
  <c r="D24" i="8"/>
  <c r="D57" i="1"/>
  <c r="D58" i="1" s="1"/>
  <c r="C46" i="8"/>
  <c r="C48" i="8"/>
  <c r="D32" i="1"/>
  <c r="C57" i="1"/>
  <c r="C58" i="1" s="1"/>
  <c r="D48" i="8"/>
  <c r="D46" i="8"/>
  <c r="E6" i="6"/>
  <c r="E98" i="6"/>
  <c r="D63" i="6"/>
  <c r="E63" i="6" s="1"/>
  <c r="E12" i="6"/>
  <c r="C77" i="6"/>
  <c r="E102" i="6"/>
  <c r="C104" i="6"/>
  <c r="C64" i="6"/>
  <c r="D49" i="6"/>
  <c r="C91" i="6" l="1"/>
  <c r="E91" i="6" s="1"/>
  <c r="E90" i="6"/>
  <c r="E77" i="6"/>
  <c r="C79" i="6"/>
  <c r="E79" i="6" s="1"/>
  <c r="E23" i="4"/>
  <c r="D23" i="8"/>
  <c r="D25" i="8" s="1"/>
  <c r="C51" i="6"/>
  <c r="E49" i="6"/>
  <c r="C32" i="6"/>
  <c r="E32" i="6" s="1"/>
  <c r="E30" i="6"/>
  <c r="C21" i="8"/>
  <c r="D47" i="8"/>
  <c r="C47" i="8"/>
  <c r="D51" i="6"/>
  <c r="E104" i="6"/>
  <c r="D64" i="6"/>
  <c r="E13" i="6" l="1"/>
  <c r="C23" i="8"/>
  <c r="E24" i="4"/>
  <c r="E51" i="6"/>
  <c r="E64" i="6"/>
  <c r="E15" i="6" l="1"/>
  <c r="E14" i="6"/>
  <c r="E26" i="4"/>
  <c r="C25" i="8"/>
  <c r="D21" i="9"/>
  <c r="C21" i="9"/>
  <c r="E20" i="4" l="1"/>
</calcChain>
</file>

<file path=xl/sharedStrings.xml><?xml version="1.0" encoding="utf-8"?>
<sst xmlns="http://schemas.openxmlformats.org/spreadsheetml/2006/main" count="454" uniqueCount="252">
  <si>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</si>
  <si>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</si>
  <si>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</si>
  <si>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</si>
  <si>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</si>
  <si>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</si>
  <si>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</si>
  <si>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</si>
  <si>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</si>
  <si>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</si>
  <si>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</si>
  <si>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</si>
  <si>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</si>
  <si>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</si>
  <si>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</si>
  <si>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</si>
  <si>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</si>
  <si>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</si>
  <si>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</si>
  <si>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</si>
  <si>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</si>
  <si>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</si>
  <si>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</si>
  <si>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</si>
  <si>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</si>
  <si>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</si>
  <si>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</si>
  <si>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</si>
  <si>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</si>
  <si>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</si>
  <si>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</si>
  <si>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</si>
  <si>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</si>
  <si>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</si>
  <si>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</si>
  <si>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</si>
  <si>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</si>
  <si>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</si>
  <si>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</si>
  <si>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</si>
  <si>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</si>
  <si>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</si>
  <si>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</si>
  <si>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</si>
  <si>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</si>
  <si>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</si>
  <si>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</si>
  <si>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</si>
  <si>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</si>
  <si>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</si>
  <si>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</si>
  <si>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</si>
  <si>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</si>
  <si>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</si>
  <si>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</si>
  <si>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</si>
  <si>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</si>
  <si>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</si>
  <si>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</si>
  <si>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</si>
  <si>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</si>
  <si>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</si>
  <si>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</si>
  <si>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</si>
  <si>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</si>
  <si>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</si>
  <si>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</si>
  <si>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</si>
  <si>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</si>
  <si>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</si>
  <si>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</si>
  <si>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Capital contributions to associates and joint ventures</t>
  </si>
  <si>
    <t>Acquisitions and improvements of property, plant and equipment</t>
  </si>
  <si>
    <t>Acquisition of intangible assets</t>
  </si>
  <si>
    <t>Proceeds from sales of property, plant and equipment</t>
  </si>
  <si>
    <t>Dividends collected from associates and joint ventures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</si>
  <si>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</si>
  <si>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</si>
  <si>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</si>
  <si>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</si>
  <si>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</si>
  <si>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Cash and cash equivalents at the end of the period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</si>
  <si>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</si>
  <si>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</si>
  <si>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</si>
  <si>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</si>
  <si>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</si>
  <si>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</si>
  <si>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</si>
  <si>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</si>
  <si>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</si>
  <si>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</si>
  <si>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</si>
  <si>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</si>
  <si>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</si>
  <si>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</si>
  <si>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</si>
  <si>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</si>
  <si>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</si>
  <si>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</si>
  <si>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</si>
  <si>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</si>
  <si>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</si>
  <si>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I)	Land Development, Transformation and Sales</t>
  </si>
  <si>
    <t>in ARS million</t>
  </si>
  <si>
    <t>Gross loss</t>
  </si>
  <si>
    <t>Profit from operations</t>
  </si>
  <si>
    <t>Segment profit</t>
  </si>
  <si>
    <t>Adjusted EBITDA</t>
  </si>
  <si>
    <t>II)	Agricultural Production</t>
  </si>
  <si>
    <t>Profit from associates</t>
  </si>
  <si>
    <t>II.a) Crops and Sugarcane</t>
  </si>
  <si>
    <t>Crops</t>
  </si>
  <si>
    <t xml:space="preserve">Gross profit </t>
  </si>
  <si>
    <t xml:space="preserve">General and administrative expenses </t>
  </si>
  <si>
    <t>Share of loss of associates</t>
  </si>
  <si>
    <t>Sugarcane</t>
  </si>
  <si>
    <t xml:space="preserve">Revenues </t>
  </si>
  <si>
    <t>II.b) Cattle Production</t>
  </si>
  <si>
    <t>In ARS Million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</si>
  <si>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</si>
  <si>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</si>
  <si>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</si>
  <si>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</si>
  <si>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</si>
  <si>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</si>
  <si>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Segment Profit</t>
  </si>
  <si>
    <t>IV) Corporate Segment</t>
  </si>
  <si>
    <t>Loss from operations</t>
  </si>
  <si>
    <t>Consolidated Results of our Subsidiary IRSA Inversiones y Representaciones S.A.</t>
  </si>
  <si>
    <t xml:space="preserve">Adjusted EBITDA </t>
  </si>
  <si>
    <t>Segment Result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</si>
  <si>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</si>
  <si>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</si>
  <si>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</si>
  <si>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</si>
  <si>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</si>
  <si>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</si>
  <si>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</si>
  <si>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</si>
  <si>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</si>
  <si>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</si>
  <si>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Total net cash (used in) / generated during the fiscal period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</si>
  <si>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</si>
  <si>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</si>
  <si>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</si>
  <si>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</si>
  <si>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</si>
  <si>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</si>
  <si>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</si>
  <si>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</si>
  <si>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</si>
  <si>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</si>
  <si>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</si>
  <si>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</si>
  <si>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Activity profit</t>
  </si>
  <si>
    <t xml:space="preserve">Profit / (Loss) from operations </t>
  </si>
  <si>
    <t>Activity Profit / (Loss)</t>
  </si>
  <si>
    <r>
      <t xml:space="preserve">In </t>
    </r>
    <r>
      <rPr>
        <b/>
        <sz val="8"/>
        <color rgb="FF000000"/>
        <rFont val="Arial"/>
        <family val="2"/>
      </rPr>
      <t>ARS Million</t>
    </r>
  </si>
  <si>
    <t>Net cash generated by investment activities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</si>
  <si>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</si>
  <si>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</si>
  <si>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</si>
  <si>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</si>
  <si>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</si>
  <si>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</si>
  <si>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</si>
  <si>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</si>
  <si>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</si>
  <si>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</si>
  <si>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r>
      <t xml:space="preserve">Liquidity </t>
    </r>
    <r>
      <rPr>
        <vertAlign val="superscript"/>
        <sz val="8"/>
        <color rgb="FF000000"/>
        <rFont val="Arial"/>
        <family val="2"/>
      </rPr>
      <t>(1)</t>
    </r>
  </si>
  <si>
    <r>
      <t>Solvency</t>
    </r>
    <r>
      <rPr>
        <sz val="8"/>
        <rFont val="Arial"/>
        <family val="2"/>
      </rPr>
      <t xml:space="preserve"> </t>
    </r>
    <r>
      <rPr>
        <vertAlign val="superscript"/>
        <sz val="8"/>
        <rFont val="Arial"/>
        <family val="2"/>
      </rPr>
      <t>(2)</t>
    </r>
  </si>
  <si>
    <r>
      <t xml:space="preserve">Restricted capital </t>
    </r>
    <r>
      <rPr>
        <vertAlign val="superscript"/>
        <sz val="8"/>
        <color rgb="FF000000"/>
        <rFont val="Arial"/>
        <family val="2"/>
      </rPr>
      <t>(3)</t>
    </r>
  </si>
  <si>
    <t>Acquisition and improvement of investment properties</t>
  </si>
  <si>
    <t>Proceeds from sales of investment properties</t>
  </si>
  <si>
    <t>Urban Properties 
and Investments</t>
  </si>
  <si>
    <t>Management fees</t>
  </si>
  <si>
    <t>Net (loss)/ gain from fair value adjustment of investment properties</t>
  </si>
  <si>
    <t>Other comprehensive income/(loss):</t>
  </si>
  <si>
    <t>Management Fee</t>
  </si>
  <si>
    <t>(4) Net income for the fiscal year (excluding Other Comprehensive Income) / Average Total Shareholders’ Equity</t>
  </si>
  <si>
    <r>
      <t>Profitability</t>
    </r>
    <r>
      <rPr>
        <vertAlign val="superscript"/>
        <sz val="8"/>
        <color rgb="FF000000"/>
        <rFont val="Arial"/>
        <family val="2"/>
      </rPr>
      <t xml:space="preserve"> (4)</t>
    </r>
  </si>
  <si>
    <t>Result from fair value of investment properties, not realized - Agribusiness</t>
  </si>
  <si>
    <t>Result from fair value of investment properties, not realized - Real Estate business</t>
  </si>
  <si>
    <t>Profit before income tax</t>
  </si>
  <si>
    <t>Profit for the period</t>
  </si>
  <si>
    <t>Land Reserve</t>
  </si>
  <si>
    <t>Payment of borrowings with reladed parties</t>
  </si>
  <si>
    <t>Repurchase of treasury shares</t>
  </si>
  <si>
    <t>Exercise of warrants</t>
  </si>
  <si>
    <t>Realized sale - Agribusiness</t>
  </si>
  <si>
    <t>Results from associates</t>
  </si>
  <si>
    <t>Results from operations</t>
  </si>
  <si>
    <t>Segment results</t>
  </si>
  <si>
    <t>Income tax liabilities</t>
  </si>
  <si>
    <t>(Loss)/ profit from operations</t>
  </si>
  <si>
    <t>Share of profit/ (loss) of associates and joint ventures</t>
  </si>
  <si>
    <t>(Loss)/ profit before financial results and income tax</t>
  </si>
  <si>
    <t>(Loss)/ profit before income tax</t>
  </si>
  <si>
    <t>Currency translation adjustment and other comprehensive results from subsidiaries</t>
  </si>
  <si>
    <t>Revaluation surplus</t>
  </si>
  <si>
    <t>Profit for the period attributable to:</t>
  </si>
  <si>
    <t>Profit for the period per share attributable to equity holders of the parent:</t>
  </si>
  <si>
    <t>Net cash generated from investing activities</t>
  </si>
  <si>
    <t>Capital contributions from non-controlling interest in subsidiaries</t>
  </si>
  <si>
    <t>Dividends paid</t>
  </si>
  <si>
    <t>Net decrease in cash and cash equivalents</t>
  </si>
  <si>
    <t>Results from associates and joint ventures</t>
  </si>
  <si>
    <t>Results from operations before financing and taxation</t>
  </si>
  <si>
    <t>Result of the period of continuous operations</t>
  </si>
  <si>
    <t>Result of discontinued operations after taxes</t>
  </si>
  <si>
    <t>Net cash generated by (used in) operating activities</t>
  </si>
  <si>
    <t>Realized sale - Real Estate</t>
  </si>
  <si>
    <t>Net cash generated from operating activities</t>
  </si>
  <si>
    <t>Interest and dividends collected from financial assets</t>
  </si>
  <si>
    <t>Borrowings, issuance and new placement of non-convertible notes</t>
  </si>
  <si>
    <t>Lease liabilities paid</t>
  </si>
  <si>
    <t>Foreign exchange gain/ (loss) in cash and changes in fair value of cash equivalents</t>
  </si>
  <si>
    <t>Result from exposure to inflation on cash and cash equivalents</t>
  </si>
  <si>
    <t>Realized initial recognition and changes in fair value of biological assets</t>
  </si>
  <si>
    <t>IQ24</t>
  </si>
  <si>
    <t>Unaudited Condensed Interim Consolidated Statements of Financial Position 
as of September 30, 2023 and June 30, 2023</t>
  </si>
  <si>
    <t>09.30.23</t>
  </si>
  <si>
    <t>09.30.22</t>
  </si>
  <si>
    <t xml:space="preserve">Unaudited Condensed Interim Consolidated Statements of Income and Other Comprehensive Income for the three-month periods ended September 30, 2023 and 2022 </t>
  </si>
  <si>
    <t xml:space="preserve">Unaudited Condensed Interim Consolidated Statements of Cash Flows
for the three-month periods ended September 30, 2023 and 2022 </t>
  </si>
  <si>
    <t xml:space="preserve"> 09.30.22 </t>
  </si>
  <si>
    <t>3M 24</t>
  </si>
  <si>
    <t>3M 23</t>
  </si>
  <si>
    <t>3M 2024</t>
  </si>
  <si>
    <t>3M 2023</t>
  </si>
  <si>
    <t>FY 24 vs. FY 23</t>
  </si>
  <si>
    <t>For the three-month period ended September 30 (in ARS million)</t>
  </si>
  <si>
    <t>06.30.23</t>
  </si>
  <si>
    <t xml:space="preserve"> Three month </t>
  </si>
  <si>
    <t>Right-of-use assets</t>
  </si>
  <si>
    <t>Income tax credit</t>
  </si>
  <si>
    <t>Total comprehensive profit / (loss) attributable to:</t>
  </si>
  <si>
    <t>Proceeds from the sale of participation in associates and joint ventures</t>
  </si>
  <si>
    <t>Payment of acquisitions of property, plant and equipment</t>
  </si>
  <si>
    <t>Payments of derivative financial instruments</t>
  </si>
  <si>
    <t>Obtaining/ (payments) of short term loans, net</t>
  </si>
  <si>
    <t>Cash and cash equivalents at the beginning of the period</t>
  </si>
  <si>
    <t>Rights of use installments</t>
  </si>
  <si>
    <t xml:space="preserve">Gross Profit </t>
  </si>
  <si>
    <t>Activity Result</t>
  </si>
  <si>
    <t>Total other comprehensive loss for the period</t>
  </si>
  <si>
    <t>Total comprehensive income from de period</t>
  </si>
  <si>
    <t>Initial recognition and changes in fair value of biological assets</t>
  </si>
  <si>
    <t>Others (recovery of provision)</t>
  </si>
  <si>
    <t xml:space="preserve"> -   </t>
  </si>
  <si>
    <t>2024E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</si>
</sst>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9"/>
      <name val="Arial"/>
      <family val="2"/>
    </font>
    <font>
      <b/>
      <i/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rgb="FFFFFFFF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u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rgb="FF000000"/>
      <name val="Arial"/>
      <family val="2"/>
    </font>
    <font>
      <vertAlign val="superscript"/>
      <sz val="8"/>
      <color rgb="FF000000"/>
      <name val="Arial"/>
      <family val="2"/>
    </font>
    <font>
      <vertAlign val="superscript"/>
      <sz val="8"/>
      <name val="Arial"/>
      <family val="2"/>
    </font>
    <font>
      <sz val="7"/>
      <color rgb="FF000000"/>
      <name val="Arial"/>
      <family val="2"/>
    </font>
    <font>
      <sz val="8"/>
      <name val="Calibri"/>
      <family val="2"/>
      <scheme val="minor"/>
    </font>
    <font>
      <sz val="8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167" fontId="1" fillId="0" borderId="0"/>
    <xf numFmtId="43" fontId="1" fillId="0" borderId="0" applyFont="0" applyFill="0" applyBorder="0" applyAlignment="0" applyProtection="0"/>
  </cellStyleXfs>
  <cellXfs count="279">
    <xf numFmtId="0" fontId="0" fillId="0" borderId="0" xfId="0"/>
    <xf numFmtId="3" fontId="0" fillId="0" borderId="0" xfId="0" applyNumberFormat="1"/>
    <xf numFmtId="0" fontId="4" fillId="0" borderId="0" xfId="0" applyFont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3" fontId="7" fillId="0" borderId="0" xfId="0" applyNumberFormat="1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3" fontId="3" fillId="3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3" fontId="7" fillId="3" borderId="0" xfId="0" applyNumberFormat="1" applyFont="1" applyFill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11" fillId="5" borderId="5" xfId="0" applyFont="1" applyFill="1" applyBorder="1" applyAlignment="1">
      <alignment horizontal="left" vertical="center"/>
    </xf>
    <xf numFmtId="0" fontId="11" fillId="5" borderId="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3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justify" vertical="center" wrapText="1"/>
    </xf>
    <xf numFmtId="0" fontId="3" fillId="3" borderId="0" xfId="0" applyFont="1" applyFill="1" applyAlignment="1">
      <alignment horizontal="justify" vertical="center" wrapText="1"/>
    </xf>
    <xf numFmtId="0" fontId="7" fillId="3" borderId="0" xfId="0" applyFont="1" applyFill="1" applyAlignment="1">
      <alignment horizontal="justify" vertical="center" wrapText="1"/>
    </xf>
    <xf numFmtId="164" fontId="0" fillId="0" borderId="0" xfId="1" applyNumberFormat="1" applyFont="1"/>
    <xf numFmtId="0" fontId="10" fillId="0" borderId="0" xfId="0" applyFont="1" applyAlignment="1">
      <alignment vertical="center"/>
    </xf>
    <xf numFmtId="3" fontId="7" fillId="3" borderId="2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justify" vertical="center" wrapText="1"/>
    </xf>
    <xf numFmtId="0" fontId="7" fillId="3" borderId="1" xfId="0" applyFont="1" applyFill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 wrapText="1"/>
    </xf>
    <xf numFmtId="3" fontId="8" fillId="0" borderId="2" xfId="0" applyNumberFormat="1" applyFont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3" fontId="3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6" fillId="0" borderId="0" xfId="0" applyFont="1"/>
    <xf numFmtId="165" fontId="14" fillId="0" borderId="0" xfId="0" applyNumberFormat="1" applyFont="1"/>
    <xf numFmtId="0" fontId="14" fillId="0" borderId="0" xfId="0" applyFont="1" applyAlignment="1">
      <alignment horizontal="left"/>
    </xf>
    <xf numFmtId="165" fontId="14" fillId="0" borderId="0" xfId="2" applyNumberFormat="1" applyFont="1"/>
    <xf numFmtId="0" fontId="9" fillId="0" borderId="0" xfId="3" applyFont="1" applyAlignment="1">
      <alignment horizontal="left"/>
    </xf>
    <xf numFmtId="166" fontId="14" fillId="0" borderId="0" xfId="2" applyNumberFormat="1" applyFont="1" applyFill="1"/>
    <xf numFmtId="165" fontId="14" fillId="0" borderId="0" xfId="2" applyNumberFormat="1" applyFont="1" applyFill="1"/>
    <xf numFmtId="166" fontId="14" fillId="0" borderId="0" xfId="2" applyNumberFormat="1" applyFont="1"/>
    <xf numFmtId="165" fontId="9" fillId="0" borderId="0" xfId="2" applyNumberFormat="1" applyFont="1" applyAlignment="1">
      <alignment wrapText="1"/>
    </xf>
    <xf numFmtId="167" fontId="14" fillId="0" borderId="0" xfId="4" applyFont="1" applyAlignment="1">
      <alignment horizontal="left"/>
    </xf>
    <xf numFmtId="3" fontId="7" fillId="3" borderId="2" xfId="0" applyNumberFormat="1" applyFont="1" applyFill="1" applyBorder="1" applyAlignment="1">
      <alignment horizontal="left" vertical="center"/>
    </xf>
    <xf numFmtId="3" fontId="7" fillId="6" borderId="2" xfId="0" applyNumberFormat="1" applyFont="1" applyFill="1" applyBorder="1" applyAlignment="1">
      <alignment horizontal="left" vertical="center"/>
    </xf>
    <xf numFmtId="3" fontId="7" fillId="6" borderId="2" xfId="0" applyNumberFormat="1" applyFont="1" applyFill="1" applyBorder="1" applyAlignment="1">
      <alignment horizontal="center" vertical="center"/>
    </xf>
    <xf numFmtId="165" fontId="7" fillId="3" borderId="2" xfId="2" applyNumberFormat="1" applyFont="1" applyFill="1" applyBorder="1" applyAlignment="1">
      <alignment horizontal="center" vertical="center"/>
    </xf>
    <xf numFmtId="3" fontId="17" fillId="7" borderId="2" xfId="0" applyNumberFormat="1" applyFont="1" applyFill="1" applyBorder="1" applyAlignment="1">
      <alignment horizontal="left" vertical="center"/>
    </xf>
    <xf numFmtId="3" fontId="17" fillId="7" borderId="2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3" fontId="8" fillId="0" borderId="4" xfId="0" applyNumberFormat="1" applyFont="1" applyBorder="1" applyAlignment="1">
      <alignment horizontal="right" vertical="center" wrapText="1"/>
    </xf>
    <xf numFmtId="0" fontId="7" fillId="0" borderId="4" xfId="0" applyFont="1" applyBorder="1" applyAlignment="1">
      <alignment horizontal="left" vertical="center"/>
    </xf>
    <xf numFmtId="3" fontId="14" fillId="0" borderId="0" xfId="0" applyNumberFormat="1" applyFont="1"/>
    <xf numFmtId="164" fontId="14" fillId="0" borderId="0" xfId="1" applyNumberFormat="1" applyFont="1"/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165" fontId="7" fillId="6" borderId="2" xfId="2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8" fontId="3" fillId="3" borderId="0" xfId="0" applyNumberFormat="1" applyFont="1" applyFill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17" fontId="7" fillId="2" borderId="1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165" fontId="14" fillId="0" borderId="0" xfId="2" applyNumberFormat="1" applyFont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164" fontId="3" fillId="8" borderId="0" xfId="1" applyNumberFormat="1" applyFont="1" applyFill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165" fontId="3" fillId="8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Fill="1" applyAlignment="1">
      <alignment horizontal="center" vertical="center" wrapText="1"/>
    </xf>
    <xf numFmtId="0" fontId="7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justify" vertical="center"/>
    </xf>
    <xf numFmtId="0" fontId="3" fillId="9" borderId="0" xfId="0" applyFont="1" applyFill="1" applyAlignment="1">
      <alignment horizontal="left" vertical="center"/>
    </xf>
    <xf numFmtId="164" fontId="3" fillId="9" borderId="0" xfId="1" applyNumberFormat="1" applyFont="1" applyFill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0" fontId="21" fillId="0" borderId="0" xfId="0" applyFont="1" applyAlignment="1">
      <alignment horizontal="justify" vertical="center"/>
    </xf>
    <xf numFmtId="168" fontId="0" fillId="0" borderId="0" xfId="0" applyNumberFormat="1"/>
    <xf numFmtId="3" fontId="3" fillId="3" borderId="0" xfId="0" applyNumberFormat="1" applyFont="1" applyFill="1" applyAlignment="1">
      <alignment horizontal="right" vertical="center"/>
    </xf>
    <xf numFmtId="3" fontId="3" fillId="4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164" fontId="7" fillId="8" borderId="0" xfId="1" applyNumberFormat="1" applyFont="1" applyFill="1" applyAlignment="1">
      <alignment horizontal="center" vertical="center" wrapText="1"/>
    </xf>
    <xf numFmtId="3" fontId="3" fillId="3" borderId="0" xfId="0" applyNumberFormat="1" applyFont="1" applyFill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3" fontId="7" fillId="3" borderId="0" xfId="0" applyNumberFormat="1" applyFont="1" applyFill="1" applyAlignment="1">
      <alignment horizontal="right" vertical="center" wrapText="1"/>
    </xf>
    <xf numFmtId="3" fontId="16" fillId="0" borderId="3" xfId="0" applyNumberFormat="1" applyFont="1" applyBorder="1" applyAlignment="1">
      <alignment horizontal="right" vertical="center"/>
    </xf>
    <xf numFmtId="3" fontId="16" fillId="0" borderId="1" xfId="0" applyNumberFormat="1" applyFont="1" applyBorder="1" applyAlignment="1">
      <alignment horizontal="right" vertical="center"/>
    </xf>
    <xf numFmtId="3" fontId="7" fillId="0" borderId="2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 vertical="center" wrapText="1"/>
    </xf>
    <xf numFmtId="0" fontId="7" fillId="0" borderId="0" xfId="0" applyFont="1" applyAlignment="1">
      <alignment horizontal="justify" vertical="center"/>
    </xf>
    <xf numFmtId="0" fontId="3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justify" vertical="center"/>
    </xf>
    <xf numFmtId="0" fontId="7" fillId="0" borderId="2" xfId="0" applyFont="1" applyBorder="1" applyAlignment="1">
      <alignment horizontal="justify" vertical="center"/>
    </xf>
    <xf numFmtId="0" fontId="7" fillId="0" borderId="4" xfId="0" applyFont="1" applyBorder="1" applyAlignment="1">
      <alignment horizontal="justify" vertical="center"/>
    </xf>
    <xf numFmtId="0" fontId="3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justify" vertical="center"/>
    </xf>
    <xf numFmtId="165" fontId="3" fillId="0" borderId="0" xfId="2" applyNumberFormat="1" applyFont="1" applyFill="1" applyAlignment="1">
      <alignment horizontal="center" vertical="center"/>
    </xf>
    <xf numFmtId="165" fontId="3" fillId="0" borderId="1" xfId="2" applyNumberFormat="1" applyFont="1" applyFill="1" applyBorder="1" applyAlignment="1">
      <alignment horizontal="center" vertical="center"/>
    </xf>
    <xf numFmtId="165" fontId="14" fillId="0" borderId="0" xfId="0" applyNumberFormat="1" applyFont="1" applyAlignment="1">
      <alignment horizontal="center"/>
    </xf>
    <xf numFmtId="0" fontId="3" fillId="8" borderId="0" xfId="0" applyFont="1" applyFill="1" applyAlignment="1">
      <alignment horizontal="left" vertical="center" wrapText="1"/>
    </xf>
    <xf numFmtId="0" fontId="7" fillId="8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horizontal="left" vertical="center" wrapText="1"/>
    </xf>
    <xf numFmtId="0" fontId="7" fillId="9" borderId="0" xfId="0" applyFont="1" applyFill="1" applyAlignment="1">
      <alignment horizontal="left" vertical="center" wrapText="1"/>
    </xf>
    <xf numFmtId="164" fontId="7" fillId="9" borderId="0" xfId="1" applyNumberFormat="1" applyFont="1" applyFill="1" applyAlignment="1">
      <alignment horizontal="center" vertical="center" wrapText="1"/>
    </xf>
    <xf numFmtId="165" fontId="7" fillId="0" borderId="1" xfId="2" applyNumberFormat="1" applyFont="1" applyFill="1" applyBorder="1" applyAlignment="1">
      <alignment horizontal="right" vertical="center" wrapText="1"/>
    </xf>
    <xf numFmtId="165" fontId="3" fillId="0" borderId="0" xfId="2" applyNumberFormat="1" applyFont="1" applyFill="1" applyAlignment="1">
      <alignment horizontal="right" vertical="center" wrapText="1"/>
    </xf>
    <xf numFmtId="165" fontId="3" fillId="8" borderId="1" xfId="2" applyNumberFormat="1" applyFont="1" applyFill="1" applyBorder="1" applyAlignment="1">
      <alignment horizontal="right" vertical="center" wrapText="1"/>
    </xf>
    <xf numFmtId="165" fontId="7" fillId="8" borderId="1" xfId="2" applyNumberFormat="1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right" vertical="center" wrapText="1"/>
    </xf>
    <xf numFmtId="165" fontId="7" fillId="9" borderId="1" xfId="2" applyNumberFormat="1" applyFont="1" applyFill="1" applyBorder="1" applyAlignment="1">
      <alignment horizontal="right" vertical="center" wrapText="1"/>
    </xf>
    <xf numFmtId="0" fontId="7" fillId="9" borderId="2" xfId="0" applyFont="1" applyFill="1" applyBorder="1" applyAlignment="1">
      <alignment horizontal="left" vertical="center"/>
    </xf>
    <xf numFmtId="3" fontId="3" fillId="8" borderId="0" xfId="0" applyNumberFormat="1" applyFont="1" applyFill="1" applyAlignment="1">
      <alignment horizontal="right" vertical="center" wrapText="1"/>
    </xf>
    <xf numFmtId="0" fontId="3" fillId="8" borderId="1" xfId="0" applyFont="1" applyFill="1" applyBorder="1" applyAlignment="1">
      <alignment horizontal="right" vertical="center" wrapText="1"/>
    </xf>
    <xf numFmtId="165" fontId="7" fillId="8" borderId="2" xfId="2" applyNumberFormat="1" applyFont="1" applyFill="1" applyBorder="1" applyAlignment="1">
      <alignment horizontal="right" vertical="center" wrapText="1"/>
    </xf>
    <xf numFmtId="164" fontId="7" fillId="9" borderId="0" xfId="1" applyNumberFormat="1" applyFont="1" applyFill="1" applyAlignment="1">
      <alignment horizontal="right" vertical="center" wrapText="1"/>
    </xf>
    <xf numFmtId="164" fontId="3" fillId="8" borderId="0" xfId="1" applyNumberFormat="1" applyFont="1" applyFill="1" applyAlignment="1">
      <alignment horizontal="right" vertical="center" wrapText="1"/>
    </xf>
    <xf numFmtId="164" fontId="3" fillId="9" borderId="0" xfId="1" applyNumberFormat="1" applyFont="1" applyFill="1" applyAlignment="1">
      <alignment horizontal="right" vertical="center" wrapText="1"/>
    </xf>
    <xf numFmtId="164" fontId="3" fillId="8" borderId="1" xfId="1" applyNumberFormat="1" applyFont="1" applyFill="1" applyBorder="1" applyAlignment="1">
      <alignment horizontal="right" vertical="center" wrapText="1"/>
    </xf>
    <xf numFmtId="164" fontId="7" fillId="9" borderId="1" xfId="1" applyNumberFormat="1" applyFont="1" applyFill="1" applyBorder="1" applyAlignment="1">
      <alignment horizontal="right" vertical="center" wrapText="1"/>
    </xf>
    <xf numFmtId="164" fontId="7" fillId="8" borderId="2" xfId="1" applyNumberFormat="1" applyFont="1" applyFill="1" applyBorder="1" applyAlignment="1">
      <alignment horizontal="right" vertical="center" wrapText="1"/>
    </xf>
    <xf numFmtId="164" fontId="3" fillId="9" borderId="1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Alignment="1">
      <alignment horizontal="right" vertical="center" wrapText="1"/>
    </xf>
    <xf numFmtId="3" fontId="7" fillId="4" borderId="8" xfId="0" applyNumberFormat="1" applyFont="1" applyFill="1" applyBorder="1" applyAlignment="1">
      <alignment horizontal="right" vertical="center"/>
    </xf>
    <xf numFmtId="0" fontId="3" fillId="4" borderId="0" xfId="0" applyFont="1" applyFill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165" fontId="7" fillId="4" borderId="2" xfId="2" applyNumberFormat="1" applyFont="1" applyFill="1" applyBorder="1" applyAlignment="1">
      <alignment horizontal="right" vertical="center"/>
    </xf>
    <xf numFmtId="3" fontId="3" fillId="3" borderId="8" xfId="0" applyNumberFormat="1" applyFont="1" applyFill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165" fontId="7" fillId="4" borderId="1" xfId="2" applyNumberFormat="1" applyFont="1" applyFill="1" applyBorder="1" applyAlignment="1">
      <alignment horizontal="right" vertical="center"/>
    </xf>
    <xf numFmtId="164" fontId="7" fillId="0" borderId="0" xfId="1" applyNumberFormat="1" applyFont="1" applyFill="1" applyAlignment="1">
      <alignment horizontal="right" wrapText="1"/>
    </xf>
    <xf numFmtId="164" fontId="3" fillId="3" borderId="0" xfId="0" applyNumberFormat="1" applyFont="1" applyFill="1" applyAlignment="1">
      <alignment horizontal="right" wrapText="1"/>
    </xf>
    <xf numFmtId="164" fontId="3" fillId="4" borderId="0" xfId="0" applyNumberFormat="1" applyFont="1" applyFill="1" applyAlignment="1">
      <alignment horizontal="right" vertical="center" wrapText="1"/>
    </xf>
    <xf numFmtId="164" fontId="3" fillId="3" borderId="1" xfId="0" applyNumberFormat="1" applyFont="1" applyFill="1" applyBorder="1" applyAlignment="1">
      <alignment horizontal="right" wrapText="1"/>
    </xf>
    <xf numFmtId="164" fontId="7" fillId="4" borderId="1" xfId="0" applyNumberFormat="1" applyFont="1" applyFill="1" applyBorder="1" applyAlignment="1">
      <alignment horizontal="right" wrapText="1"/>
    </xf>
    <xf numFmtId="164" fontId="3" fillId="4" borderId="0" xfId="0" applyNumberFormat="1" applyFont="1" applyFill="1" applyAlignment="1">
      <alignment horizontal="right" wrapText="1"/>
    </xf>
    <xf numFmtId="165" fontId="7" fillId="3" borderId="1" xfId="2" applyNumberFormat="1" applyFont="1" applyFill="1" applyBorder="1" applyAlignment="1">
      <alignment horizontal="right" vertical="center" wrapText="1"/>
    </xf>
    <xf numFmtId="165" fontId="7" fillId="0" borderId="1" xfId="2" applyNumberFormat="1" applyFont="1" applyBorder="1" applyAlignment="1">
      <alignment horizontal="right" vertical="center" wrapText="1"/>
    </xf>
    <xf numFmtId="165" fontId="7" fillId="3" borderId="0" xfId="2" applyNumberFormat="1" applyFont="1" applyFill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0" fontId="3" fillId="3" borderId="1" xfId="0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0" fontId="3" fillId="3" borderId="8" xfId="0" applyFont="1" applyFill="1" applyBorder="1" applyAlignment="1">
      <alignment horizontal="right" vertical="center" wrapText="1"/>
    </xf>
    <xf numFmtId="0" fontId="7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right" vertical="center" wrapText="1"/>
    </xf>
    <xf numFmtId="3" fontId="7" fillId="3" borderId="2" xfId="0" applyNumberFormat="1" applyFont="1" applyFill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0" fontId="3" fillId="8" borderId="2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3" borderId="0" xfId="0" applyNumberFormat="1" applyFont="1" applyFill="1" applyAlignment="1">
      <alignment horizontal="center" vertical="center"/>
    </xf>
    <xf numFmtId="164" fontId="3" fillId="3" borderId="1" xfId="1" applyNumberFormat="1" applyFont="1" applyFill="1" applyBorder="1" applyAlignment="1">
      <alignment horizontal="right" wrapText="1"/>
    </xf>
    <xf numFmtId="164" fontId="0" fillId="0" borderId="0" xfId="1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64" fontId="7" fillId="8" borderId="1" xfId="1" applyNumberFormat="1" applyFont="1" applyFill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right"/>
    </xf>
    <xf numFmtId="165" fontId="7" fillId="0" borderId="1" xfId="2" applyNumberFormat="1" applyFont="1" applyFill="1" applyBorder="1" applyAlignment="1">
      <alignment horizontal="right" vertical="center"/>
    </xf>
    <xf numFmtId="164" fontId="7" fillId="0" borderId="1" xfId="0" applyNumberFormat="1" applyFont="1" applyBorder="1" applyAlignment="1">
      <alignment horizontal="right" wrapText="1"/>
    </xf>
    <xf numFmtId="165" fontId="7" fillId="0" borderId="2" xfId="2" applyNumberFormat="1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horizontal="right" wrapText="1"/>
    </xf>
    <xf numFmtId="164" fontId="3" fillId="3" borderId="0" xfId="1" applyNumberFormat="1" applyFont="1" applyFill="1" applyAlignment="1">
      <alignment horizontal="right" vertical="center" wrapText="1"/>
    </xf>
    <xf numFmtId="164" fontId="3" fillId="0" borderId="1" xfId="1" applyNumberFormat="1" applyFont="1" applyBorder="1" applyAlignment="1">
      <alignment horizontal="right" vertical="center" wrapText="1"/>
    </xf>
    <xf numFmtId="164" fontId="7" fillId="3" borderId="1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9" fontId="14" fillId="0" borderId="0" xfId="1" applyFont="1" applyAlignment="1">
      <alignment horizontal="right"/>
    </xf>
    <xf numFmtId="164" fontId="14" fillId="0" borderId="0" xfId="1" applyNumberFormat="1" applyFont="1" applyAlignment="1">
      <alignment horizontal="right"/>
    </xf>
    <xf numFmtId="164" fontId="7" fillId="8" borderId="0" xfId="1" applyNumberFormat="1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 vertical="center" wrapText="1"/>
    </xf>
    <xf numFmtId="164" fontId="3" fillId="3" borderId="1" xfId="1" applyNumberFormat="1" applyFont="1" applyFill="1" applyBorder="1" applyAlignment="1">
      <alignment horizontal="right" vertical="center" wrapText="1"/>
    </xf>
    <xf numFmtId="43" fontId="3" fillId="3" borderId="1" xfId="2" applyFont="1" applyFill="1" applyBorder="1" applyAlignment="1">
      <alignment horizontal="right" vertical="center" wrapText="1"/>
    </xf>
    <xf numFmtId="164" fontId="3" fillId="9" borderId="0" xfId="1" applyNumberFormat="1" applyFont="1" applyFill="1" applyBorder="1" applyAlignment="1">
      <alignment horizontal="right" vertical="center" wrapText="1"/>
    </xf>
    <xf numFmtId="164" fontId="3" fillId="8" borderId="2" xfId="1" applyNumberFormat="1" applyFont="1" applyFill="1" applyBorder="1" applyAlignment="1">
      <alignment horizontal="right" vertical="center" wrapText="1"/>
    </xf>
    <xf numFmtId="164" fontId="7" fillId="9" borderId="2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3" fontId="3" fillId="0" borderId="2" xfId="0" applyNumberFormat="1" applyFont="1" applyBorder="1"/>
    <xf numFmtId="0" fontId="3" fillId="0" borderId="2" xfId="0" applyFont="1" applyBorder="1"/>
    <xf numFmtId="0" fontId="7" fillId="0" borderId="3" xfId="0" applyFont="1" applyBorder="1" applyAlignment="1">
      <alignment horizontal="left" vertical="center"/>
    </xf>
    <xf numFmtId="3" fontId="16" fillId="0" borderId="0" xfId="0" applyNumberFormat="1" applyFont="1" applyAlignment="1">
      <alignment horizontal="right" vertical="center"/>
    </xf>
    <xf numFmtId="3" fontId="8" fillId="0" borderId="3" xfId="0" applyNumberFormat="1" applyFont="1" applyBorder="1" applyAlignment="1">
      <alignment horizontal="right" vertical="center" wrapText="1"/>
    </xf>
    <xf numFmtId="3" fontId="3" fillId="0" borderId="0" xfId="0" applyNumberFormat="1" applyFont="1" applyAlignment="1">
      <alignment vertical="center" wrapText="1"/>
    </xf>
    <xf numFmtId="3" fontId="3" fillId="3" borderId="0" xfId="0" applyNumberFormat="1" applyFont="1" applyFill="1" applyAlignment="1">
      <alignment vertical="center" wrapText="1"/>
    </xf>
    <xf numFmtId="0" fontId="3" fillId="8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right" vertical="center"/>
    </xf>
    <xf numFmtId="3" fontId="7" fillId="4" borderId="0" xfId="0" applyNumberFormat="1" applyFont="1" applyFill="1" applyAlignment="1">
      <alignment horizontal="right" vertical="center"/>
    </xf>
    <xf numFmtId="3" fontId="3" fillId="0" borderId="8" xfId="0" applyNumberFormat="1" applyFont="1" applyBorder="1" applyAlignment="1">
      <alignment horizontal="right" vertical="center" wrapText="1"/>
    </xf>
    <xf numFmtId="3" fontId="7" fillId="4" borderId="2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3" fillId="9" borderId="2" xfId="0" applyFont="1" applyFill="1" applyBorder="1" applyAlignment="1">
      <alignment horizontal="right" vertical="center" wrapText="1"/>
    </xf>
    <xf numFmtId="10" fontId="3" fillId="9" borderId="2" xfId="0" applyNumberFormat="1" applyFont="1" applyFill="1" applyBorder="1" applyAlignment="1">
      <alignment horizontal="right" vertical="center" wrapText="1"/>
    </xf>
    <xf numFmtId="3" fontId="7" fillId="9" borderId="2" xfId="0" applyNumberFormat="1" applyFont="1" applyFill="1" applyBorder="1" applyAlignment="1">
      <alignment horizontal="right" vertical="center" wrapText="1"/>
    </xf>
    <xf numFmtId="3" fontId="7" fillId="8" borderId="1" xfId="0" applyNumberFormat="1" applyFont="1" applyFill="1" applyBorder="1" applyAlignment="1">
      <alignment horizontal="right" vertical="center" wrapText="1"/>
    </xf>
    <xf numFmtId="0" fontId="3" fillId="8" borderId="1" xfId="0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horizontal="right" vertical="center" wrapText="1"/>
    </xf>
    <xf numFmtId="165" fontId="3" fillId="3" borderId="0" xfId="2" applyNumberFormat="1" applyFont="1" applyFill="1" applyAlignment="1">
      <alignment horizontal="right" vertical="center"/>
    </xf>
    <xf numFmtId="165" fontId="3" fillId="0" borderId="0" xfId="2" applyNumberFormat="1" applyFont="1" applyAlignment="1">
      <alignment horizontal="right" vertical="center"/>
    </xf>
    <xf numFmtId="165" fontId="3" fillId="3" borderId="1" xfId="2" applyNumberFormat="1" applyFont="1" applyFill="1" applyBorder="1" applyAlignment="1">
      <alignment horizontal="right" vertical="center"/>
    </xf>
    <xf numFmtId="165" fontId="3" fillId="0" borderId="1" xfId="2" applyNumberFormat="1" applyFont="1" applyBorder="1" applyAlignment="1">
      <alignment horizontal="left" vertical="center"/>
    </xf>
    <xf numFmtId="165" fontId="7" fillId="3" borderId="8" xfId="2" applyNumberFormat="1" applyFont="1" applyFill="1" applyBorder="1" applyAlignment="1">
      <alignment horizontal="left" vertical="center"/>
    </xf>
    <xf numFmtId="165" fontId="3" fillId="3" borderId="2" xfId="2" applyNumberFormat="1" applyFont="1" applyFill="1" applyBorder="1" applyAlignment="1">
      <alignment horizontal="right" vertical="center" wrapText="1"/>
    </xf>
    <xf numFmtId="3" fontId="7" fillId="3" borderId="1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right" vertical="center" wrapText="1"/>
    </xf>
    <xf numFmtId="165" fontId="9" fillId="0" borderId="0" xfId="2" applyNumberFormat="1" applyFont="1" applyFill="1" applyAlignment="1">
      <alignment wrapText="1"/>
    </xf>
    <xf numFmtId="165" fontId="7" fillId="0" borderId="0" xfId="2" applyNumberFormat="1" applyFont="1" applyFill="1" applyAlignment="1">
      <alignment horizontal="center" vertical="center" wrapText="1"/>
    </xf>
    <xf numFmtId="0" fontId="23" fillId="0" borderId="0" xfId="0" applyFont="1"/>
    <xf numFmtId="0" fontId="2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65" fontId="14" fillId="10" borderId="0" xfId="0" applyNumberFormat="1" applyFont="1" applyFill="1" applyAlignment="1">
      <alignment horizontal="center"/>
    </xf>
    <xf numFmtId="0" fontId="8" fillId="0" borderId="0" xfId="0" applyFont="1" applyAlignment="1">
      <alignment vertical="center"/>
    </xf>
    <xf numFmtId="3" fontId="9" fillId="0" borderId="0" xfId="0" applyNumberFormat="1" applyFont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3" fontId="3" fillId="3" borderId="8" xfId="0" applyNumberFormat="1" applyFont="1" applyFill="1" applyBorder="1" applyAlignment="1">
      <alignment horizontal="right" vertical="center" wrapText="1"/>
    </xf>
    <xf numFmtId="0" fontId="7" fillId="3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164" fontId="3" fillId="3" borderId="8" xfId="1" applyNumberFormat="1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center" vertical="center" wrapText="1"/>
    </xf>
    <xf numFmtId="0" fontId="3" fillId="4" borderId="8" xfId="0" applyFont="1" applyFill="1" applyBorder="1" applyAlignment="1">
      <alignment horizontal="left" vertical="center"/>
    </xf>
    <xf numFmtId="164" fontId="3" fillId="0" borderId="8" xfId="1" applyNumberFormat="1" applyFont="1" applyBorder="1" applyAlignment="1">
      <alignment horizontal="right" vertical="center" wrapText="1"/>
    </xf>
    <xf numFmtId="164" fontId="3" fillId="8" borderId="2" xfId="1" applyNumberFormat="1" applyFont="1" applyFill="1" applyBorder="1" applyAlignment="1">
      <alignment vertical="center" wrapText="1"/>
    </xf>
    <xf numFmtId="3" fontId="7" fillId="8" borderId="2" xfId="0" applyNumberFormat="1" applyFont="1" applyFill="1" applyBorder="1" applyAlignment="1">
      <alignment horizontal="right" vertical="center" wrapText="1"/>
    </xf>
    <xf numFmtId="165" fontId="3" fillId="9" borderId="1" xfId="2" applyNumberFormat="1" applyFont="1" applyFill="1" applyBorder="1" applyAlignment="1">
      <alignment horizontal="right" vertical="center" wrapText="1"/>
    </xf>
    <xf numFmtId="165" fontId="3" fillId="9" borderId="2" xfId="2" applyNumberFormat="1" applyFont="1" applyFill="1" applyBorder="1" applyAlignment="1">
      <alignment horizontal="right" vertical="center" wrapText="1"/>
    </xf>
    <xf numFmtId="164" fontId="7" fillId="8" borderId="2" xfId="1" applyNumberFormat="1" applyFont="1" applyFill="1" applyBorder="1" applyAlignment="1">
      <alignment vertical="center" wrapText="1"/>
    </xf>
    <xf numFmtId="3" fontId="3" fillId="4" borderId="8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right" vertical="center" wrapText="1"/>
    </xf>
    <xf numFmtId="0" fontId="3" fillId="4" borderId="1" xfId="0" applyFont="1" applyFill="1" applyBorder="1" applyAlignment="1">
      <alignment horizontal="right" vertical="center" wrapText="1"/>
    </xf>
    <xf numFmtId="165" fontId="3" fillId="0" borderId="8" xfId="2" applyNumberFormat="1" applyFont="1" applyBorder="1" applyAlignment="1">
      <alignment horizontal="right" vertical="center" wrapText="1"/>
    </xf>
    <xf numFmtId="165" fontId="3" fillId="3" borderId="1" xfId="2" applyNumberFormat="1" applyFont="1" applyFill="1" applyBorder="1" applyAlignment="1">
      <alignment horizontal="right" vertical="center" wrapText="1"/>
    </xf>
    <xf numFmtId="3" fontId="3" fillId="8" borderId="0" xfId="0" applyNumberFormat="1" applyFont="1" applyFill="1" applyAlignment="1">
      <alignment horizontal="center" vertical="center" wrapText="1"/>
    </xf>
    <xf numFmtId="165" fontId="3" fillId="8" borderId="0" xfId="2" applyNumberFormat="1" applyFont="1" applyFill="1" applyAlignment="1">
      <alignment horizontal="right" vertical="center" wrapText="1"/>
    </xf>
    <xf numFmtId="3" fontId="3" fillId="8" borderId="2" xfId="0" applyNumberFormat="1" applyFont="1" applyFill="1" applyBorder="1" applyAlignment="1">
      <alignment vertical="center" wrapText="1"/>
    </xf>
    <xf numFmtId="3" fontId="7" fillId="8" borderId="2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Pedidos%20Especiales/Malls/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Deuda%20Financiera%20-%20APSA,%20IRSA,%20Cresud/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/>
        </row>
        <row r="13">
          <cell r="AJ13">
            <v>0</v>
          </cell>
        </row>
        <row r="15">
          <cell r="AK15"/>
        </row>
        <row r="20">
          <cell r="Y20"/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B1:Q45"/>
  <sheetViews>
    <sheetView showGridLines="0" tabSelected="1" zoomScaleNormal="100" workbookViewId="0"/>
  </sheetViews>
  <sheetFormatPr baseColWidth="10" defaultColWidth="11.42578125" defaultRowHeight="11.25" x14ac:dyDescent="0.2"/>
  <cols>
    <col min="1" max="1" width="3.7109375" style="45" customWidth="1"/>
    <col min="2" max="2" width="28.28515625" style="57" customWidth="1"/>
    <col min="3" max="4" width="8.140625" style="45" customWidth="1"/>
    <col min="5" max="5" width="8.140625" style="58" customWidth="1"/>
    <col min="6" max="7" width="8.140625" style="45" customWidth="1"/>
    <col min="8" max="12" width="8.140625" style="56" customWidth="1"/>
    <col min="13" max="16384" width="11.42578125" style="45"/>
  </cols>
  <sheetData>
    <row r="1" spans="2:12" ht="11.25" customHeight="1" x14ac:dyDescent="0.2"/>
    <row r="2" spans="2:12" x14ac:dyDescent="0.2">
      <c r="B2" s="55" t="s">
        <v>163</v>
      </c>
    </row>
    <row r="3" spans="2:12" x14ac:dyDescent="0.2">
      <c r="H3" s="45"/>
      <c r="I3" s="45"/>
      <c r="J3" s="45"/>
      <c r="K3" s="45"/>
      <c r="L3" s="45"/>
    </row>
    <row r="4" spans="2:12" x14ac:dyDescent="0.2">
      <c r="B4" s="45"/>
      <c r="E4" s="45"/>
      <c r="H4" s="45"/>
      <c r="I4" s="45"/>
      <c r="J4" s="132"/>
      <c r="K4" s="132"/>
      <c r="L4" s="243" t="s">
        <v>220</v>
      </c>
    </row>
    <row r="5" spans="2:12" s="46" customFormat="1" ht="23.25" thickBot="1" x14ac:dyDescent="0.3">
      <c r="B5" s="54" t="s">
        <v>166</v>
      </c>
      <c r="C5" s="80">
        <v>2015</v>
      </c>
      <c r="D5" s="80">
        <v>2016</v>
      </c>
      <c r="E5" s="80">
        <v>2017</v>
      </c>
      <c r="F5" s="80">
        <v>2018</v>
      </c>
      <c r="G5" s="80">
        <v>2019</v>
      </c>
      <c r="H5" s="80">
        <v>2020</v>
      </c>
      <c r="I5" s="80">
        <v>2021</v>
      </c>
      <c r="J5" s="80">
        <v>2022</v>
      </c>
      <c r="K5" s="80">
        <v>2023</v>
      </c>
      <c r="L5" s="80" t="s">
        <v>251</v>
      </c>
    </row>
    <row r="6" spans="2:12" x14ac:dyDescent="0.2">
      <c r="B6" s="57" t="s">
        <v>2</v>
      </c>
      <c r="C6" s="58">
        <v>69173</v>
      </c>
      <c r="D6" s="58">
        <v>67233</v>
      </c>
      <c r="E6" s="58">
        <v>62496</v>
      </c>
      <c r="F6" s="58">
        <v>60104</v>
      </c>
      <c r="G6" s="58">
        <v>54685</v>
      </c>
      <c r="H6" s="58">
        <v>65335</v>
      </c>
      <c r="I6" s="58">
        <v>60949</v>
      </c>
      <c r="J6" s="130">
        <v>62593</v>
      </c>
      <c r="K6" s="130">
        <v>68554</v>
      </c>
      <c r="L6" s="130">
        <v>74316</v>
      </c>
    </row>
    <row r="7" spans="2:12" x14ac:dyDescent="0.2">
      <c r="B7" s="57" t="s">
        <v>164</v>
      </c>
      <c r="C7" s="58">
        <v>36870</v>
      </c>
      <c r="D7" s="58">
        <v>40684</v>
      </c>
      <c r="E7" s="58">
        <v>41422</v>
      </c>
      <c r="F7" s="58">
        <v>48204</v>
      </c>
      <c r="G7" s="58">
        <v>43948</v>
      </c>
      <c r="H7" s="58">
        <v>45739</v>
      </c>
      <c r="I7" s="58">
        <v>59126</v>
      </c>
      <c r="J7" s="130">
        <v>58205</v>
      </c>
      <c r="K7" s="130">
        <v>61581</v>
      </c>
      <c r="L7" s="130">
        <v>61533</v>
      </c>
    </row>
    <row r="8" spans="2:12" x14ac:dyDescent="0.2">
      <c r="B8" s="57" t="s">
        <v>161</v>
      </c>
      <c r="C8" s="58">
        <v>8359</v>
      </c>
      <c r="D8" s="58">
        <v>8484</v>
      </c>
      <c r="E8" s="58">
        <v>8858</v>
      </c>
      <c r="F8" s="58">
        <v>8858</v>
      </c>
      <c r="G8" s="58">
        <v>8858</v>
      </c>
      <c r="H8" s="58">
        <v>8858</v>
      </c>
      <c r="I8" s="58">
        <v>8858</v>
      </c>
      <c r="J8" s="130">
        <v>8776</v>
      </c>
      <c r="K8" s="130">
        <v>8776</v>
      </c>
      <c r="L8" s="130">
        <v>8776</v>
      </c>
    </row>
    <row r="9" spans="2:12" ht="12" thickBot="1" x14ac:dyDescent="0.25">
      <c r="B9" s="57" t="s">
        <v>162</v>
      </c>
      <c r="C9" s="58">
        <v>5562</v>
      </c>
      <c r="D9" s="58">
        <v>5870</v>
      </c>
      <c r="E9" s="58">
        <v>7261</v>
      </c>
      <c r="F9" s="58">
        <v>7263</v>
      </c>
      <c r="G9" s="58">
        <v>9411</v>
      </c>
      <c r="H9" s="58">
        <v>11787</v>
      </c>
      <c r="I9" s="58">
        <v>12373</v>
      </c>
      <c r="J9" s="131">
        <v>13242</v>
      </c>
      <c r="K9" s="131">
        <v>13078</v>
      </c>
      <c r="L9" s="131">
        <v>14865</v>
      </c>
    </row>
    <row r="10" spans="2:12" ht="12" thickBot="1" x14ac:dyDescent="0.25">
      <c r="B10" s="65" t="s">
        <v>169</v>
      </c>
      <c r="C10" s="38">
        <f t="shared" ref="C10:G10" si="0">+SUM(C6:C9)</f>
        <v>119964</v>
      </c>
      <c r="D10" s="38">
        <f t="shared" si="0"/>
        <v>122271</v>
      </c>
      <c r="E10" s="68">
        <f t="shared" si="0"/>
        <v>120037</v>
      </c>
      <c r="F10" s="38">
        <f t="shared" si="0"/>
        <v>124429</v>
      </c>
      <c r="G10" s="38">
        <f t="shared" si="0"/>
        <v>116902</v>
      </c>
      <c r="H10" s="38">
        <f t="shared" ref="H10:J10" si="1">+SUM(H6:H9)</f>
        <v>131719</v>
      </c>
      <c r="I10" s="38">
        <f t="shared" si="1"/>
        <v>141306</v>
      </c>
      <c r="J10" s="38">
        <f t="shared" si="1"/>
        <v>142816</v>
      </c>
      <c r="K10" s="38">
        <f t="shared" ref="K10:L10" si="2">+SUM(K6:K9)</f>
        <v>151989</v>
      </c>
      <c r="L10" s="38">
        <f t="shared" si="2"/>
        <v>159490</v>
      </c>
    </row>
    <row r="11" spans="2:12" x14ac:dyDescent="0.2">
      <c r="B11" s="59"/>
      <c r="C11" s="60"/>
      <c r="D11" s="60"/>
      <c r="E11" s="61"/>
      <c r="F11" s="60"/>
      <c r="G11" s="60"/>
      <c r="H11" s="61"/>
      <c r="I11" s="61"/>
      <c r="J11" s="61"/>
      <c r="K11" s="61"/>
      <c r="L11" s="61"/>
    </row>
    <row r="12" spans="2:12" x14ac:dyDescent="0.2">
      <c r="B12" s="45"/>
      <c r="E12" s="45"/>
      <c r="H12" s="45"/>
      <c r="I12" s="45"/>
      <c r="J12" s="132"/>
      <c r="K12" s="132"/>
      <c r="L12" s="132"/>
    </row>
    <row r="13" spans="2:12" s="46" customFormat="1" ht="23.25" thickBot="1" x14ac:dyDescent="0.3">
      <c r="B13" s="54" t="s">
        <v>167</v>
      </c>
      <c r="C13" s="80">
        <v>2015</v>
      </c>
      <c r="D13" s="80">
        <v>2016</v>
      </c>
      <c r="E13" s="80">
        <v>2017</v>
      </c>
      <c r="F13" s="80">
        <v>2018</v>
      </c>
      <c r="G13" s="80">
        <v>2019</v>
      </c>
      <c r="H13" s="80">
        <f t="shared" ref="H13" si="3">+H$5</f>
        <v>2020</v>
      </c>
      <c r="I13" s="80">
        <f>+I$5</f>
        <v>2021</v>
      </c>
      <c r="J13" s="80">
        <f>+J$5</f>
        <v>2022</v>
      </c>
      <c r="K13" s="80">
        <f>+K$5</f>
        <v>2023</v>
      </c>
      <c r="L13" s="80" t="str">
        <f>+L$5</f>
        <v>2024E</v>
      </c>
    </row>
    <row r="14" spans="2:12" x14ac:dyDescent="0.2">
      <c r="B14" s="57" t="s">
        <v>2</v>
      </c>
      <c r="C14" s="58">
        <v>163523</v>
      </c>
      <c r="D14" s="58">
        <v>158932</v>
      </c>
      <c r="E14" s="58">
        <v>159562</v>
      </c>
      <c r="F14" s="58">
        <v>147653</v>
      </c>
      <c r="G14" s="58">
        <v>149666</v>
      </c>
      <c r="H14" s="58">
        <v>147757</v>
      </c>
      <c r="I14" s="58">
        <v>144770</v>
      </c>
      <c r="J14" s="130">
        <v>140971</v>
      </c>
      <c r="K14" s="130">
        <v>140196</v>
      </c>
      <c r="L14" s="130">
        <v>140405</v>
      </c>
    </row>
    <row r="15" spans="2:12" x14ac:dyDescent="0.2">
      <c r="B15" s="57" t="s">
        <v>164</v>
      </c>
      <c r="C15" s="58">
        <v>4180</v>
      </c>
      <c r="D15" s="58">
        <v>0</v>
      </c>
      <c r="E15" s="58">
        <v>14258</v>
      </c>
      <c r="F15" s="58">
        <v>11381</v>
      </c>
      <c r="G15" s="58">
        <v>14912</v>
      </c>
      <c r="H15" s="58">
        <v>17200</v>
      </c>
      <c r="I15" s="58">
        <v>7268</v>
      </c>
      <c r="J15" s="130">
        <v>8813</v>
      </c>
      <c r="K15" s="130">
        <v>10338</v>
      </c>
      <c r="L15" s="130">
        <v>10519</v>
      </c>
    </row>
    <row r="16" spans="2:12" x14ac:dyDescent="0.2">
      <c r="B16" s="57" t="s">
        <v>161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130" t="s">
        <v>1</v>
      </c>
      <c r="K16" s="130" t="s">
        <v>1</v>
      </c>
      <c r="L16" s="130" t="s">
        <v>250</v>
      </c>
    </row>
    <row r="17" spans="2:17" ht="12" thickBot="1" x14ac:dyDescent="0.25">
      <c r="B17" s="57" t="s">
        <v>162</v>
      </c>
      <c r="C17" s="58">
        <v>626</v>
      </c>
      <c r="D17" s="58">
        <v>1126</v>
      </c>
      <c r="E17" s="58">
        <v>2167</v>
      </c>
      <c r="F17" s="58">
        <v>3733</v>
      </c>
      <c r="G17" s="58">
        <v>2859</v>
      </c>
      <c r="H17" s="58">
        <v>3064</v>
      </c>
      <c r="I17" s="58">
        <v>2487</v>
      </c>
      <c r="J17" s="131">
        <v>2488</v>
      </c>
      <c r="K17" s="131">
        <v>3146</v>
      </c>
      <c r="L17" s="131">
        <v>4155</v>
      </c>
    </row>
    <row r="18" spans="2:17" ht="12" thickBot="1" x14ac:dyDescent="0.25">
      <c r="B18" s="65" t="s">
        <v>169</v>
      </c>
      <c r="C18" s="38">
        <f t="shared" ref="C18:J18" si="4">+SUM(C14:C17)</f>
        <v>168329</v>
      </c>
      <c r="D18" s="38">
        <f t="shared" si="4"/>
        <v>160058</v>
      </c>
      <c r="E18" s="68">
        <f t="shared" si="4"/>
        <v>175987</v>
      </c>
      <c r="F18" s="38">
        <f t="shared" si="4"/>
        <v>162767</v>
      </c>
      <c r="G18" s="38">
        <f t="shared" si="4"/>
        <v>167437</v>
      </c>
      <c r="H18" s="38">
        <f t="shared" si="4"/>
        <v>168021</v>
      </c>
      <c r="I18" s="38">
        <f t="shared" si="4"/>
        <v>154525</v>
      </c>
      <c r="J18" s="38">
        <f t="shared" si="4"/>
        <v>152272</v>
      </c>
      <c r="K18" s="38">
        <f t="shared" ref="K18:L18" si="5">+SUM(K14:K17)</f>
        <v>153680</v>
      </c>
      <c r="L18" s="38">
        <f t="shared" si="5"/>
        <v>155079</v>
      </c>
    </row>
    <row r="19" spans="2:17" ht="12" thickBot="1" x14ac:dyDescent="0.25">
      <c r="C19" s="62"/>
      <c r="D19" s="62"/>
      <c r="F19" s="62"/>
      <c r="G19" s="62"/>
      <c r="H19" s="58"/>
      <c r="I19" s="58"/>
      <c r="J19" s="58"/>
      <c r="K19" s="58"/>
      <c r="L19" s="58"/>
    </row>
    <row r="20" spans="2:17" s="48" customFormat="1" ht="12" thickBot="1" x14ac:dyDescent="0.3">
      <c r="B20" s="66" t="s">
        <v>165</v>
      </c>
      <c r="C20" s="67">
        <f t="shared" ref="C20:J20" si="6">+C10+C18</f>
        <v>288293</v>
      </c>
      <c r="D20" s="67">
        <f t="shared" si="6"/>
        <v>282329</v>
      </c>
      <c r="E20" s="79">
        <f t="shared" si="6"/>
        <v>296024</v>
      </c>
      <c r="F20" s="67">
        <f t="shared" si="6"/>
        <v>287196</v>
      </c>
      <c r="G20" s="67">
        <f t="shared" si="6"/>
        <v>284339</v>
      </c>
      <c r="H20" s="67">
        <f t="shared" si="6"/>
        <v>299740</v>
      </c>
      <c r="I20" s="67">
        <f t="shared" si="6"/>
        <v>295831</v>
      </c>
      <c r="J20" s="67">
        <f t="shared" si="6"/>
        <v>295088</v>
      </c>
      <c r="K20" s="67">
        <f t="shared" ref="K20:L20" si="7">+K10+K18</f>
        <v>305669</v>
      </c>
      <c r="L20" s="67">
        <f t="shared" si="7"/>
        <v>314569</v>
      </c>
    </row>
    <row r="21" spans="2:17" x14ac:dyDescent="0.2">
      <c r="B21" s="59"/>
      <c r="C21" s="60"/>
      <c r="D21" s="60"/>
      <c r="E21" s="61"/>
      <c r="F21" s="60"/>
      <c r="G21" s="60"/>
      <c r="H21" s="61"/>
      <c r="I21" s="61"/>
      <c r="J21" s="61"/>
      <c r="K21" s="61"/>
      <c r="L21" s="61"/>
    </row>
    <row r="22" spans="2:17" x14ac:dyDescent="0.2">
      <c r="B22" s="45"/>
      <c r="E22" s="45"/>
      <c r="H22" s="45"/>
      <c r="I22" s="45"/>
      <c r="J22" s="132"/>
      <c r="K22" s="132"/>
      <c r="L22" s="132"/>
    </row>
    <row r="23" spans="2:17" s="46" customFormat="1" ht="12" thickBot="1" x14ac:dyDescent="0.3">
      <c r="B23" s="54" t="s">
        <v>186</v>
      </c>
      <c r="C23" s="80">
        <v>2015</v>
      </c>
      <c r="D23" s="80">
        <v>2016</v>
      </c>
      <c r="E23" s="80">
        <v>2017</v>
      </c>
      <c r="F23" s="80">
        <v>2018</v>
      </c>
      <c r="G23" s="80">
        <v>2019</v>
      </c>
      <c r="H23" s="80">
        <f t="shared" ref="H23" si="8">+H$5</f>
        <v>2020</v>
      </c>
      <c r="I23" s="80">
        <f>+I$5</f>
        <v>2021</v>
      </c>
      <c r="J23" s="80">
        <f>+J$5</f>
        <v>2022</v>
      </c>
      <c r="K23" s="80">
        <f>+K$5</f>
        <v>2023</v>
      </c>
      <c r="L23" s="80" t="str">
        <f>+L$5</f>
        <v>2024E</v>
      </c>
    </row>
    <row r="24" spans="2:17" x14ac:dyDescent="0.2">
      <c r="B24" s="57" t="s">
        <v>2</v>
      </c>
      <c r="C24" s="56">
        <v>324015</v>
      </c>
      <c r="D24" s="56">
        <v>332449</v>
      </c>
      <c r="E24" s="58">
        <v>333630</v>
      </c>
      <c r="F24" s="56">
        <v>328440</v>
      </c>
      <c r="G24" s="56">
        <v>332242</v>
      </c>
      <c r="H24" s="56">
        <v>323497</v>
      </c>
      <c r="I24" s="56">
        <v>330799</v>
      </c>
      <c r="J24" s="130">
        <v>330516</v>
      </c>
      <c r="K24" s="130">
        <v>325330</v>
      </c>
      <c r="L24" s="130">
        <v>320609</v>
      </c>
      <c r="M24" s="56"/>
      <c r="N24" s="56"/>
      <c r="O24" s="56"/>
      <c r="P24" s="56"/>
      <c r="Q24" s="56"/>
    </row>
    <row r="25" spans="2:17" x14ac:dyDescent="0.2">
      <c r="B25" s="57" t="s">
        <v>164</v>
      </c>
      <c r="C25" s="56">
        <v>83306</v>
      </c>
      <c r="D25" s="56">
        <v>83633</v>
      </c>
      <c r="E25" s="58">
        <v>83771</v>
      </c>
      <c r="F25" s="56">
        <v>79083</v>
      </c>
      <c r="G25" s="56">
        <v>75681</v>
      </c>
      <c r="H25" s="56">
        <v>92805</v>
      </c>
      <c r="I25" s="56">
        <v>87698</v>
      </c>
      <c r="J25" s="130">
        <v>78778</v>
      </c>
      <c r="K25" s="130">
        <v>85490</v>
      </c>
      <c r="L25" s="130">
        <v>73831</v>
      </c>
      <c r="M25" s="56"/>
      <c r="N25" s="56"/>
      <c r="O25" s="56"/>
      <c r="P25" s="56"/>
      <c r="Q25" s="56"/>
    </row>
    <row r="26" spans="2:17" x14ac:dyDescent="0.2">
      <c r="B26" s="57" t="s">
        <v>161</v>
      </c>
      <c r="C26" s="56">
        <v>2938</v>
      </c>
      <c r="D26" s="56">
        <v>4048</v>
      </c>
      <c r="E26" s="58">
        <v>1017</v>
      </c>
      <c r="F26" s="56">
        <v>1017</v>
      </c>
      <c r="G26" s="56">
        <v>1017</v>
      </c>
      <c r="H26" s="56">
        <v>1017</v>
      </c>
      <c r="I26" s="56">
        <v>1017</v>
      </c>
      <c r="J26" s="130">
        <v>1244</v>
      </c>
      <c r="K26" s="130">
        <v>1244</v>
      </c>
      <c r="L26" s="130">
        <v>1244</v>
      </c>
      <c r="M26" s="56"/>
      <c r="N26" s="56"/>
      <c r="O26" s="56"/>
      <c r="P26" s="56"/>
      <c r="Q26" s="56"/>
    </row>
    <row r="27" spans="2:17" ht="12" thickBot="1" x14ac:dyDescent="0.25">
      <c r="B27" s="57" t="s">
        <v>162</v>
      </c>
      <c r="C27" s="56">
        <v>52566</v>
      </c>
      <c r="D27" s="56">
        <v>51758</v>
      </c>
      <c r="E27" s="58">
        <v>50063</v>
      </c>
      <c r="F27" s="56">
        <v>48494</v>
      </c>
      <c r="G27" s="56">
        <v>47220</v>
      </c>
      <c r="H27" s="56">
        <v>44734</v>
      </c>
      <c r="I27" s="56">
        <v>44725</v>
      </c>
      <c r="J27" s="131">
        <v>43855</v>
      </c>
      <c r="K27" s="131">
        <v>42498</v>
      </c>
      <c r="L27" s="131">
        <v>39701</v>
      </c>
      <c r="M27" s="56"/>
      <c r="N27" s="56"/>
      <c r="O27" s="56"/>
      <c r="P27" s="56"/>
      <c r="Q27" s="56"/>
    </row>
    <row r="28" spans="2:17" ht="15.75" thickBot="1" x14ac:dyDescent="0.3">
      <c r="B28" s="65" t="s">
        <v>169</v>
      </c>
      <c r="C28" s="38">
        <f t="shared" ref="C28:J28" si="9">+SUM(C24:C27)</f>
        <v>462825</v>
      </c>
      <c r="D28" s="38">
        <f t="shared" si="9"/>
        <v>471888</v>
      </c>
      <c r="E28" s="68">
        <f t="shared" si="9"/>
        <v>468481</v>
      </c>
      <c r="F28" s="38">
        <f t="shared" si="9"/>
        <v>457034</v>
      </c>
      <c r="G28" s="38">
        <f t="shared" si="9"/>
        <v>456160</v>
      </c>
      <c r="H28" s="38">
        <f t="shared" si="9"/>
        <v>462053</v>
      </c>
      <c r="I28" s="38">
        <f t="shared" si="9"/>
        <v>464239</v>
      </c>
      <c r="J28" s="38">
        <f t="shared" si="9"/>
        <v>454393</v>
      </c>
      <c r="K28" s="38">
        <f t="shared" ref="K28:L28" si="10">+SUM(K24:K27)</f>
        <v>454562</v>
      </c>
      <c r="L28" s="38">
        <f t="shared" si="10"/>
        <v>435385</v>
      </c>
      <c r="M28" s="108"/>
      <c r="N28" s="108"/>
      <c r="O28" s="108"/>
      <c r="P28" s="108"/>
      <c r="Q28" s="108"/>
    </row>
    <row r="29" spans="2:17" ht="12" thickBot="1" x14ac:dyDescent="0.25">
      <c r="B29" s="59"/>
      <c r="C29" s="60"/>
      <c r="D29" s="60"/>
      <c r="E29" s="61"/>
      <c r="F29" s="60"/>
      <c r="G29" s="60"/>
      <c r="H29" s="61"/>
      <c r="I29" s="61"/>
      <c r="J29" s="61"/>
      <c r="K29" s="61"/>
      <c r="L29" s="61"/>
    </row>
    <row r="30" spans="2:17" ht="12" thickBot="1" x14ac:dyDescent="0.25">
      <c r="B30" s="69" t="s">
        <v>169</v>
      </c>
      <c r="C30" s="70">
        <f t="shared" ref="C30:J30" si="11">+C28+C20</f>
        <v>751118</v>
      </c>
      <c r="D30" s="70">
        <f t="shared" si="11"/>
        <v>754217</v>
      </c>
      <c r="E30" s="70">
        <f t="shared" si="11"/>
        <v>764505</v>
      </c>
      <c r="F30" s="70">
        <f t="shared" si="11"/>
        <v>744230</v>
      </c>
      <c r="G30" s="70">
        <f t="shared" si="11"/>
        <v>740499</v>
      </c>
      <c r="H30" s="70">
        <f t="shared" si="11"/>
        <v>761793</v>
      </c>
      <c r="I30" s="70">
        <f t="shared" si="11"/>
        <v>760070</v>
      </c>
      <c r="J30" s="70">
        <f t="shared" si="11"/>
        <v>749481</v>
      </c>
      <c r="K30" s="70">
        <f t="shared" ref="K30:L30" si="12">+K28+K20</f>
        <v>760231</v>
      </c>
      <c r="L30" s="70">
        <f t="shared" si="12"/>
        <v>749954</v>
      </c>
    </row>
    <row r="31" spans="2:17" x14ac:dyDescent="0.2">
      <c r="B31" s="59"/>
      <c r="C31" s="60"/>
      <c r="D31" s="60"/>
      <c r="E31" s="61"/>
      <c r="F31" s="60"/>
      <c r="G31" s="60"/>
      <c r="H31" s="61"/>
      <c r="I31" s="61"/>
      <c r="J31" s="61"/>
      <c r="K31" s="61"/>
      <c r="L31" s="61"/>
    </row>
    <row r="32" spans="2:17" x14ac:dyDescent="0.2">
      <c r="B32" s="45"/>
      <c r="E32" s="45"/>
      <c r="H32" s="45"/>
      <c r="I32" s="45"/>
      <c r="J32" s="132"/>
      <c r="K32" s="132"/>
      <c r="L32" s="132"/>
    </row>
    <row r="33" spans="2:12" s="46" customFormat="1" ht="12" thickBot="1" x14ac:dyDescent="0.3">
      <c r="B33" s="54" t="s">
        <v>168</v>
      </c>
      <c r="C33" s="80">
        <v>2015</v>
      </c>
      <c r="D33" s="80">
        <v>2016</v>
      </c>
      <c r="E33" s="80">
        <v>2017</v>
      </c>
      <c r="F33" s="80">
        <v>2018</v>
      </c>
      <c r="G33" s="80">
        <v>2019</v>
      </c>
      <c r="H33" s="80">
        <f t="shared" ref="H33" si="13">+H$5</f>
        <v>2020</v>
      </c>
      <c r="I33" s="80">
        <f>+I$5</f>
        <v>2021</v>
      </c>
      <c r="J33" s="80">
        <f>+J$5</f>
        <v>2022</v>
      </c>
      <c r="K33" s="80">
        <f>+K$5</f>
        <v>2023</v>
      </c>
      <c r="L33" s="80" t="str">
        <f>+L$5</f>
        <v>2024E</v>
      </c>
    </row>
    <row r="34" spans="2:12" x14ac:dyDescent="0.2">
      <c r="B34" s="57" t="s">
        <v>2</v>
      </c>
      <c r="C34" s="58">
        <v>120162</v>
      </c>
      <c r="D34" s="58">
        <v>106200</v>
      </c>
      <c r="E34" s="58">
        <v>116852</v>
      </c>
      <c r="F34" s="58">
        <v>111705</v>
      </c>
      <c r="G34" s="58">
        <v>131125</v>
      </c>
      <c r="H34" s="63">
        <v>138824</v>
      </c>
      <c r="I34" s="63">
        <f>124239+5006</f>
        <v>129245</v>
      </c>
      <c r="J34" s="63">
        <f>114577+4501</f>
        <v>119078</v>
      </c>
      <c r="K34" s="238">
        <v>123181</v>
      </c>
      <c r="L34" s="238">
        <v>119907</v>
      </c>
    </row>
    <row r="35" spans="2:12" x14ac:dyDescent="0.2">
      <c r="B35" s="64" t="s">
        <v>164</v>
      </c>
      <c r="C35" s="58">
        <v>68919</v>
      </c>
      <c r="D35" s="58">
        <v>51000</v>
      </c>
      <c r="E35" s="58">
        <v>57583.999999999993</v>
      </c>
      <c r="F35" s="58">
        <v>65753</v>
      </c>
      <c r="G35" s="58">
        <v>94526</v>
      </c>
      <c r="H35" s="63">
        <v>101178</v>
      </c>
      <c r="I35" s="63">
        <v>106145</v>
      </c>
      <c r="J35" s="63">
        <v>108960</v>
      </c>
      <c r="K35" s="238">
        <v>108695</v>
      </c>
      <c r="L35" s="238">
        <v>123978</v>
      </c>
    </row>
    <row r="36" spans="2:12" x14ac:dyDescent="0.2">
      <c r="B36" s="64" t="s">
        <v>161</v>
      </c>
      <c r="C36" s="58">
        <v>16335.999999999998</v>
      </c>
      <c r="D36" s="58">
        <v>16000</v>
      </c>
      <c r="E36" s="58">
        <v>16000</v>
      </c>
      <c r="F36" s="58">
        <v>14004</v>
      </c>
      <c r="G36" s="58">
        <v>15060</v>
      </c>
      <c r="H36" s="63">
        <v>14120</v>
      </c>
      <c r="I36" s="63">
        <v>13479</v>
      </c>
      <c r="J36" s="63">
        <v>13860</v>
      </c>
      <c r="K36" s="238">
        <v>11572</v>
      </c>
      <c r="L36" s="238">
        <v>10937</v>
      </c>
    </row>
    <row r="37" spans="2:12" ht="12" thickBot="1" x14ac:dyDescent="0.25">
      <c r="B37" s="64" t="s">
        <v>162</v>
      </c>
      <c r="C37" s="58">
        <v>5711</v>
      </c>
      <c r="D37" s="58">
        <v>6000</v>
      </c>
      <c r="E37" s="58">
        <v>7261</v>
      </c>
      <c r="F37" s="58">
        <v>7263</v>
      </c>
      <c r="G37" s="58">
        <v>7554</v>
      </c>
      <c r="H37" s="63">
        <v>9966</v>
      </c>
      <c r="I37" s="63">
        <v>11118</v>
      </c>
      <c r="J37" s="63">
        <v>13007</v>
      </c>
      <c r="K37" s="238">
        <v>12160</v>
      </c>
      <c r="L37" s="238">
        <v>13945</v>
      </c>
    </row>
    <row r="38" spans="2:12" ht="12" thickBot="1" x14ac:dyDescent="0.25">
      <c r="B38" s="65" t="s">
        <v>3</v>
      </c>
      <c r="C38" s="38">
        <f t="shared" ref="C38:J38" si="14">+SUM(C34:C37)</f>
        <v>211128</v>
      </c>
      <c r="D38" s="38">
        <f t="shared" si="14"/>
        <v>179200</v>
      </c>
      <c r="E38" s="68">
        <f t="shared" si="14"/>
        <v>197697</v>
      </c>
      <c r="F38" s="38">
        <f t="shared" si="14"/>
        <v>198725</v>
      </c>
      <c r="G38" s="38">
        <f t="shared" si="14"/>
        <v>248265</v>
      </c>
      <c r="H38" s="38">
        <f t="shared" si="14"/>
        <v>264088</v>
      </c>
      <c r="I38" s="38">
        <f t="shared" si="14"/>
        <v>259987</v>
      </c>
      <c r="J38" s="38">
        <f t="shared" si="14"/>
        <v>254905</v>
      </c>
      <c r="K38" s="38">
        <f t="shared" ref="K38:L38" si="15">+SUM(K34:K37)</f>
        <v>255608</v>
      </c>
      <c r="L38" s="38">
        <f t="shared" si="15"/>
        <v>268767</v>
      </c>
    </row>
    <row r="45" spans="2:12" x14ac:dyDescent="0.2">
      <c r="E45" s="45"/>
      <c r="H45" s="45"/>
      <c r="I45" s="45"/>
      <c r="J45" s="45"/>
      <c r="K45" s="45"/>
      <c r="L45" s="45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ignoredErrors>
    <ignoredError sqref="C10:K11 C18:K21 C17:J17 C26:K26 C25:J25 C28:K31 C27:J27 C24:J24 C38:K38 C34:J34 C35:J35 C36:J36 C37:J37 C13:K13 C12:J12 C23:K23 C22:J22 C33:K33 C32:J32 C15:K16 C14:J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B2:D126"/>
  <sheetViews>
    <sheetView showGridLines="0" workbookViewId="0"/>
  </sheetViews>
  <sheetFormatPr baseColWidth="10" defaultRowHeight="15" x14ac:dyDescent="0.25"/>
  <cols>
    <col min="1" max="1" width="3.7109375" customWidth="1"/>
    <col min="2" max="2" width="66.140625" bestFit="1" customWidth="1"/>
  </cols>
  <sheetData>
    <row r="2" spans="2:4" x14ac:dyDescent="0.25">
      <c r="B2" s="29" t="s">
        <v>147</v>
      </c>
    </row>
    <row r="5" spans="2:4" s="45" customFormat="1" ht="11.25" x14ac:dyDescent="0.2">
      <c r="B5" s="278" t="s">
        <v>232</v>
      </c>
      <c r="C5" s="278"/>
      <c r="D5" s="278"/>
    </row>
    <row r="6" spans="2:4" s="45" customFormat="1" ht="12" thickBot="1" x14ac:dyDescent="0.25">
      <c r="B6" s="80"/>
      <c r="C6" s="80">
        <v>2023</v>
      </c>
      <c r="D6" s="80">
        <v>2022</v>
      </c>
    </row>
    <row r="7" spans="2:4" s="45" customFormat="1" ht="11.25" x14ac:dyDescent="0.2">
      <c r="B7" s="133" t="s">
        <v>95</v>
      </c>
      <c r="C7" s="97">
        <f>+IS!C27</f>
        <v>78969</v>
      </c>
      <c r="D7" s="97">
        <f>+IS!D27</f>
        <v>12471</v>
      </c>
    </row>
    <row r="8" spans="2:4" s="45" customFormat="1" ht="11.25" x14ac:dyDescent="0.2">
      <c r="B8" s="133" t="s">
        <v>148</v>
      </c>
      <c r="C8" s="97">
        <f>-IS!C26</f>
        <v>41247</v>
      </c>
      <c r="D8" s="97">
        <f>-IS!D26</f>
        <v>2921</v>
      </c>
    </row>
    <row r="9" spans="2:4" s="45" customFormat="1" ht="11.25" x14ac:dyDescent="0.2">
      <c r="B9" s="23" t="s">
        <v>149</v>
      </c>
      <c r="C9" s="98">
        <f>-IS!C24</f>
        <v>-1901</v>
      </c>
      <c r="D9" s="98">
        <f>-IS!D24</f>
        <v>-15026</v>
      </c>
    </row>
    <row r="10" spans="2:4" s="45" customFormat="1" ht="11.25" x14ac:dyDescent="0.2">
      <c r="B10" s="133" t="s">
        <v>150</v>
      </c>
      <c r="C10" s="97">
        <f>-IS!C18</f>
        <v>-1885</v>
      </c>
      <c r="D10" s="97">
        <f>-IS!D18</f>
        <v>-1980</v>
      </c>
    </row>
    <row r="11" spans="2:4" s="45" customFormat="1" ht="11.25" x14ac:dyDescent="0.2">
      <c r="B11" s="23" t="s">
        <v>151</v>
      </c>
      <c r="C11" s="98">
        <f>+'Consolidated Results'!C18</f>
        <v>4636</v>
      </c>
      <c r="D11" s="98">
        <f>+'Consolidated Results'!D18</f>
        <v>4623</v>
      </c>
    </row>
    <row r="12" spans="2:4" s="45" customFormat="1" ht="11.25" x14ac:dyDescent="0.2">
      <c r="B12" s="133" t="s">
        <v>243</v>
      </c>
      <c r="C12" s="97">
        <f>+'Consolidated Results'!C19</f>
        <v>-1343</v>
      </c>
      <c r="D12" s="97">
        <f>+'Consolidated Results'!D19</f>
        <v>-2172</v>
      </c>
    </row>
    <row r="13" spans="2:4" s="45" customFormat="1" ht="11.25" x14ac:dyDescent="0.2">
      <c r="B13" s="27" t="s">
        <v>152</v>
      </c>
      <c r="C13" s="239">
        <f>+SUM(C7:C12)</f>
        <v>119723</v>
      </c>
      <c r="D13" s="239">
        <f>+SUM(D7:D12)</f>
        <v>837</v>
      </c>
    </row>
    <row r="14" spans="2:4" s="45" customFormat="1" ht="11.25" x14ac:dyDescent="0.2">
      <c r="B14" s="133" t="s">
        <v>182</v>
      </c>
      <c r="C14" s="269">
        <v>45</v>
      </c>
      <c r="D14" s="269">
        <v>96</v>
      </c>
    </row>
    <row r="15" spans="2:4" s="45" customFormat="1" ht="11.25" x14ac:dyDescent="0.2">
      <c r="B15" s="23" t="s">
        <v>183</v>
      </c>
      <c r="C15" s="139">
        <v>-100972</v>
      </c>
      <c r="D15" s="139">
        <v>15853</v>
      </c>
    </row>
    <row r="16" spans="2:4" s="45" customFormat="1" ht="11.25" x14ac:dyDescent="0.2">
      <c r="B16" s="133" t="s">
        <v>190</v>
      </c>
      <c r="C16" s="269">
        <v>-28</v>
      </c>
      <c r="D16" s="269">
        <v>0</v>
      </c>
    </row>
    <row r="17" spans="2:4" s="45" customFormat="1" ht="11.25" x14ac:dyDescent="0.2">
      <c r="B17" s="23" t="s">
        <v>212</v>
      </c>
      <c r="C17" s="139">
        <v>280</v>
      </c>
      <c r="D17" s="139">
        <v>2161</v>
      </c>
    </row>
    <row r="18" spans="2:4" s="45" customFormat="1" ht="11.25" x14ac:dyDescent="0.2">
      <c r="B18" s="133" t="s">
        <v>248</v>
      </c>
      <c r="C18" s="269">
        <v>727</v>
      </c>
      <c r="D18" s="269">
        <v>-1044</v>
      </c>
    </row>
    <row r="19" spans="2:4" s="45" customFormat="1" ht="11.25" x14ac:dyDescent="0.2">
      <c r="B19" s="23" t="s">
        <v>219</v>
      </c>
      <c r="C19" s="139">
        <v>-446</v>
      </c>
      <c r="D19" s="139">
        <v>5658</v>
      </c>
    </row>
    <row r="20" spans="2:4" s="45" customFormat="1" ht="11.25" x14ac:dyDescent="0.2">
      <c r="B20" s="133" t="s">
        <v>249</v>
      </c>
      <c r="C20" s="269">
        <v>-4989</v>
      </c>
      <c r="D20" s="269" t="s">
        <v>1</v>
      </c>
    </row>
    <row r="21" spans="2:4" s="45" customFormat="1" ht="11.25" x14ac:dyDescent="0.2">
      <c r="B21" s="27" t="s">
        <v>153</v>
      </c>
      <c r="C21" s="239">
        <f>+SUM(C13:C20)</f>
        <v>14340</v>
      </c>
      <c r="D21" s="239">
        <f>+SUM(D13:D20)</f>
        <v>23561</v>
      </c>
    </row>
    <row r="22" spans="2:4" s="45" customFormat="1" ht="11.25" x14ac:dyDescent="0.2"/>
    <row r="23" spans="2:4" s="45" customFormat="1" ht="11.25" x14ac:dyDescent="0.2"/>
    <row r="24" spans="2:4" s="45" customFormat="1" ht="11.25" x14ac:dyDescent="0.2"/>
    <row r="25" spans="2:4" s="45" customFormat="1" ht="11.25" x14ac:dyDescent="0.2"/>
    <row r="26" spans="2:4" s="45" customFormat="1" ht="11.25" x14ac:dyDescent="0.2"/>
    <row r="27" spans="2:4" s="45" customFormat="1" ht="11.25" x14ac:dyDescent="0.2"/>
    <row r="28" spans="2:4" s="45" customFormat="1" ht="11.25" x14ac:dyDescent="0.2"/>
    <row r="29" spans="2:4" s="45" customFormat="1" ht="11.25" x14ac:dyDescent="0.2"/>
    <row r="30" spans="2:4" s="45" customFormat="1" ht="11.25" x14ac:dyDescent="0.2"/>
    <row r="31" spans="2:4" s="45" customFormat="1" ht="11.25" x14ac:dyDescent="0.2"/>
    <row r="32" spans="2:4" s="45" customFormat="1" ht="11.25" x14ac:dyDescent="0.2"/>
    <row r="33" s="45" customFormat="1" ht="11.25" x14ac:dyDescent="0.2"/>
    <row r="34" s="45" customFormat="1" ht="11.25" x14ac:dyDescent="0.2"/>
    <row r="35" s="45" customFormat="1" ht="11.25" x14ac:dyDescent="0.2"/>
    <row r="36" s="45" customFormat="1" ht="11.25" x14ac:dyDescent="0.2"/>
    <row r="37" s="45" customFormat="1" ht="11.25" x14ac:dyDescent="0.2"/>
    <row r="38" s="45" customFormat="1" ht="11.25" x14ac:dyDescent="0.2"/>
    <row r="39" s="45" customFormat="1" ht="11.25" x14ac:dyDescent="0.2"/>
    <row r="40" s="45" customFormat="1" ht="11.25" x14ac:dyDescent="0.2"/>
    <row r="41" s="45" customFormat="1" ht="11.25" x14ac:dyDescent="0.2"/>
    <row r="42" s="45" customFormat="1" ht="11.25" x14ac:dyDescent="0.2"/>
    <row r="43" s="45" customFormat="1" ht="11.25" x14ac:dyDescent="0.2"/>
    <row r="44" s="45" customFormat="1" ht="11.25" x14ac:dyDescent="0.2"/>
    <row r="45" s="45" customFormat="1" ht="11.25" x14ac:dyDescent="0.2"/>
    <row r="46" s="45" customFormat="1" ht="11.25" x14ac:dyDescent="0.2"/>
    <row r="47" s="45" customFormat="1" ht="11.25" x14ac:dyDescent="0.2"/>
    <row r="48" s="45" customFormat="1" ht="11.25" x14ac:dyDescent="0.2"/>
    <row r="49" s="45" customFormat="1" ht="11.25" x14ac:dyDescent="0.2"/>
    <row r="50" s="45" customFormat="1" ht="11.25" x14ac:dyDescent="0.2"/>
    <row r="51" s="45" customFormat="1" ht="11.25" x14ac:dyDescent="0.2"/>
    <row r="52" s="45" customFormat="1" ht="11.25" x14ac:dyDescent="0.2"/>
    <row r="53" s="45" customFormat="1" ht="11.25" x14ac:dyDescent="0.2"/>
    <row r="54" s="45" customFormat="1" ht="11.25" x14ac:dyDescent="0.2"/>
    <row r="55" s="45" customFormat="1" ht="11.25" x14ac:dyDescent="0.2"/>
    <row r="56" s="45" customFormat="1" ht="11.25" x14ac:dyDescent="0.2"/>
    <row r="57" s="45" customFormat="1" ht="11.25" x14ac:dyDescent="0.2"/>
    <row r="58" s="45" customFormat="1" ht="11.25" x14ac:dyDescent="0.2"/>
    <row r="59" s="45" customFormat="1" ht="11.25" x14ac:dyDescent="0.2"/>
    <row r="60" s="45" customFormat="1" ht="11.25" x14ac:dyDescent="0.2"/>
    <row r="61" s="45" customFormat="1" ht="11.25" x14ac:dyDescent="0.2"/>
    <row r="62" s="45" customFormat="1" ht="11.25" x14ac:dyDescent="0.2"/>
    <row r="63" s="45" customFormat="1" ht="11.25" x14ac:dyDescent="0.2"/>
    <row r="64" s="45" customFormat="1" ht="11.25" x14ac:dyDescent="0.2"/>
    <row r="65" s="45" customFormat="1" ht="11.25" x14ac:dyDescent="0.2"/>
    <row r="66" s="45" customFormat="1" ht="11.25" x14ac:dyDescent="0.2"/>
    <row r="67" s="45" customFormat="1" ht="11.25" x14ac:dyDescent="0.2"/>
    <row r="68" s="45" customFormat="1" ht="11.25" x14ac:dyDescent="0.2"/>
    <row r="69" s="45" customFormat="1" ht="11.25" x14ac:dyDescent="0.2"/>
    <row r="70" s="45" customFormat="1" ht="11.25" x14ac:dyDescent="0.2"/>
    <row r="71" s="45" customFormat="1" ht="11.25" x14ac:dyDescent="0.2"/>
    <row r="72" s="45" customFormat="1" ht="11.25" x14ac:dyDescent="0.2"/>
    <row r="73" s="45" customFormat="1" ht="11.25" x14ac:dyDescent="0.2"/>
    <row r="74" s="45" customFormat="1" ht="11.25" x14ac:dyDescent="0.2"/>
    <row r="75" s="45" customFormat="1" ht="11.25" x14ac:dyDescent="0.2"/>
    <row r="76" s="45" customFormat="1" ht="11.25" x14ac:dyDescent="0.2"/>
    <row r="77" s="45" customFormat="1" ht="11.25" x14ac:dyDescent="0.2"/>
    <row r="78" s="45" customFormat="1" ht="11.25" x14ac:dyDescent="0.2"/>
    <row r="79" s="45" customFormat="1" ht="11.25" x14ac:dyDescent="0.2"/>
    <row r="80" s="45" customFormat="1" ht="11.25" x14ac:dyDescent="0.2"/>
    <row r="81" s="45" customFormat="1" ht="11.25" x14ac:dyDescent="0.2"/>
    <row r="82" s="45" customFormat="1" ht="11.25" x14ac:dyDescent="0.2"/>
    <row r="83" s="45" customFormat="1" ht="11.25" x14ac:dyDescent="0.2"/>
    <row r="84" s="45" customFormat="1" ht="11.25" x14ac:dyDescent="0.2"/>
    <row r="85" s="45" customFormat="1" ht="11.25" x14ac:dyDescent="0.2"/>
    <row r="86" s="45" customFormat="1" ht="11.25" x14ac:dyDescent="0.2"/>
    <row r="87" s="45" customFormat="1" ht="11.25" x14ac:dyDescent="0.2"/>
    <row r="88" s="45" customFormat="1" ht="11.25" x14ac:dyDescent="0.2"/>
    <row r="89" s="45" customFormat="1" ht="11.25" x14ac:dyDescent="0.2"/>
    <row r="90" s="45" customFormat="1" ht="11.25" x14ac:dyDescent="0.2"/>
    <row r="91" s="45" customFormat="1" ht="11.25" x14ac:dyDescent="0.2"/>
    <row r="92" s="45" customFormat="1" ht="11.25" x14ac:dyDescent="0.2"/>
    <row r="93" s="45" customFormat="1" ht="11.25" x14ac:dyDescent="0.2"/>
    <row r="94" s="45" customFormat="1" ht="11.25" x14ac:dyDescent="0.2"/>
    <row r="95" s="45" customFormat="1" ht="11.25" x14ac:dyDescent="0.2"/>
    <row r="96" s="45" customFormat="1" ht="11.25" x14ac:dyDescent="0.2"/>
    <row r="97" s="45" customFormat="1" ht="11.25" x14ac:dyDescent="0.2"/>
    <row r="98" s="45" customFormat="1" ht="11.25" x14ac:dyDescent="0.2"/>
    <row r="99" s="45" customFormat="1" ht="11.25" x14ac:dyDescent="0.2"/>
    <row r="100" s="45" customFormat="1" ht="11.25" x14ac:dyDescent="0.2"/>
    <row r="101" s="45" customFormat="1" ht="11.25" x14ac:dyDescent="0.2"/>
    <row r="102" s="45" customFormat="1" ht="11.25" x14ac:dyDescent="0.2"/>
    <row r="103" s="45" customFormat="1" ht="11.25" x14ac:dyDescent="0.2"/>
    <row r="104" s="45" customFormat="1" ht="11.25" x14ac:dyDescent="0.2"/>
    <row r="105" s="45" customFormat="1" ht="11.25" x14ac:dyDescent="0.2"/>
    <row r="106" s="45" customFormat="1" ht="11.25" x14ac:dyDescent="0.2"/>
    <row r="107" s="45" customFormat="1" ht="11.25" x14ac:dyDescent="0.2"/>
    <row r="108" s="45" customFormat="1" ht="11.25" x14ac:dyDescent="0.2"/>
    <row r="109" s="45" customFormat="1" ht="11.25" x14ac:dyDescent="0.2"/>
    <row r="110" s="45" customFormat="1" ht="11.25" x14ac:dyDescent="0.2"/>
    <row r="111" s="45" customFormat="1" ht="11.25" x14ac:dyDescent="0.2"/>
    <row r="112" s="45" customFormat="1" ht="11.25" x14ac:dyDescent="0.2"/>
    <row r="113" spans="2:4" s="45" customFormat="1" ht="11.25" x14ac:dyDescent="0.2"/>
    <row r="114" spans="2:4" s="45" customFormat="1" ht="11.25" x14ac:dyDescent="0.2"/>
    <row r="115" spans="2:4" s="45" customFormat="1" ht="11.25" x14ac:dyDescent="0.2"/>
    <row r="116" spans="2:4" s="45" customFormat="1" ht="11.25" x14ac:dyDescent="0.2"/>
    <row r="117" spans="2:4" s="45" customFormat="1" ht="11.25" x14ac:dyDescent="0.2"/>
    <row r="118" spans="2:4" s="45" customFormat="1" ht="11.25" x14ac:dyDescent="0.2"/>
    <row r="119" spans="2:4" s="45" customFormat="1" ht="11.25" x14ac:dyDescent="0.2"/>
    <row r="120" spans="2:4" s="45" customFormat="1" ht="11.25" x14ac:dyDescent="0.2"/>
    <row r="121" spans="2:4" s="45" customFormat="1" ht="11.25" x14ac:dyDescent="0.2"/>
    <row r="122" spans="2:4" s="45" customFormat="1" ht="11.25" x14ac:dyDescent="0.2"/>
    <row r="123" spans="2:4" s="45" customFormat="1" ht="11.25" x14ac:dyDescent="0.2"/>
    <row r="124" spans="2:4" s="45" customFormat="1" ht="11.25" x14ac:dyDescent="0.2"/>
    <row r="125" spans="2:4" s="45" customFormat="1" ht="11.25" x14ac:dyDescent="0.2"/>
    <row r="126" spans="2:4" x14ac:dyDescent="0.25">
      <c r="B126" s="45"/>
      <c r="C126" s="45"/>
      <c r="D126" s="45"/>
    </row>
  </sheetData>
  <mergeCells count="1">
    <mergeCell ref="B5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B2:D59"/>
  <sheetViews>
    <sheetView showGridLines="0" zoomScale="110" zoomScaleNormal="110" workbookViewId="0"/>
  </sheetViews>
  <sheetFormatPr baseColWidth="10" defaultColWidth="11.42578125" defaultRowHeight="11.25" x14ac:dyDescent="0.2"/>
  <cols>
    <col min="1" max="1" width="3.7109375" style="45" customWidth="1"/>
    <col min="2" max="2" width="49.28515625" style="45" bestFit="1" customWidth="1"/>
    <col min="3" max="16384" width="11.42578125" style="45"/>
  </cols>
  <sheetData>
    <row r="2" spans="2:4" ht="32.1" customHeight="1" x14ac:dyDescent="0.2">
      <c r="B2" s="272" t="s">
        <v>221</v>
      </c>
      <c r="C2" s="272"/>
      <c r="D2" s="272"/>
    </row>
    <row r="3" spans="2:4" ht="12.75" x14ac:dyDescent="0.2">
      <c r="B3" s="273"/>
      <c r="C3" s="273"/>
      <c r="D3" s="273"/>
    </row>
    <row r="4" spans="2:4" ht="13.5" thickBot="1" x14ac:dyDescent="0.25">
      <c r="B4" s="274"/>
      <c r="C4" s="274"/>
      <c r="D4" s="274"/>
    </row>
    <row r="5" spans="2:4" ht="12" thickBot="1" x14ac:dyDescent="0.25">
      <c r="B5" s="88" t="s">
        <v>83</v>
      </c>
      <c r="C5" s="90" t="s">
        <v>222</v>
      </c>
      <c r="D5" s="91" t="s">
        <v>233</v>
      </c>
    </row>
    <row r="6" spans="2:4" x14ac:dyDescent="0.2">
      <c r="B6" s="27" t="s">
        <v>5</v>
      </c>
      <c r="C6" s="46"/>
      <c r="D6" s="46"/>
    </row>
    <row r="7" spans="2:4" x14ac:dyDescent="0.2">
      <c r="B7" s="27" t="s">
        <v>6</v>
      </c>
      <c r="C7" s="46"/>
      <c r="D7" s="46"/>
    </row>
    <row r="8" spans="2:4" x14ac:dyDescent="0.2">
      <c r="B8" s="23" t="s">
        <v>7</v>
      </c>
      <c r="C8" s="248">
        <v>886539</v>
      </c>
      <c r="D8" s="248">
        <v>790481</v>
      </c>
    </row>
    <row r="9" spans="2:4" x14ac:dyDescent="0.2">
      <c r="B9" s="23" t="s">
        <v>8</v>
      </c>
      <c r="C9" s="248">
        <v>194388</v>
      </c>
      <c r="D9" s="248">
        <v>196237</v>
      </c>
    </row>
    <row r="10" spans="2:4" x14ac:dyDescent="0.2">
      <c r="B10" s="23" t="s">
        <v>9</v>
      </c>
      <c r="C10" s="248">
        <v>8126</v>
      </c>
      <c r="D10" s="248">
        <v>8136</v>
      </c>
    </row>
    <row r="11" spans="2:4" x14ac:dyDescent="0.2">
      <c r="B11" s="23" t="s">
        <v>10</v>
      </c>
      <c r="C11" s="248">
        <v>13609</v>
      </c>
      <c r="D11" s="248">
        <v>13438</v>
      </c>
    </row>
    <row r="12" spans="2:4" x14ac:dyDescent="0.2">
      <c r="B12" s="209" t="s">
        <v>235</v>
      </c>
      <c r="C12" s="248">
        <v>27043</v>
      </c>
      <c r="D12" s="248">
        <v>25264</v>
      </c>
    </row>
    <row r="13" spans="2:4" x14ac:dyDescent="0.2">
      <c r="B13" s="23" t="s">
        <v>11</v>
      </c>
      <c r="C13" s="248">
        <v>13213</v>
      </c>
      <c r="D13" s="248">
        <v>12545</v>
      </c>
    </row>
    <row r="14" spans="2:4" x14ac:dyDescent="0.2">
      <c r="B14" s="23" t="s">
        <v>12</v>
      </c>
      <c r="C14" s="248">
        <v>45900</v>
      </c>
      <c r="D14" s="248">
        <v>53497</v>
      </c>
    </row>
    <row r="15" spans="2:4" x14ac:dyDescent="0.2">
      <c r="B15" s="23" t="s">
        <v>13</v>
      </c>
      <c r="C15" s="248">
        <v>3016</v>
      </c>
      <c r="D15" s="248">
        <v>1925</v>
      </c>
    </row>
    <row r="16" spans="2:4" x14ac:dyDescent="0.2">
      <c r="B16" s="23" t="s">
        <v>236</v>
      </c>
      <c r="C16" s="249">
        <v>15</v>
      </c>
      <c r="D16" s="249">
        <v>30</v>
      </c>
    </row>
    <row r="17" spans="2:4" x14ac:dyDescent="0.2">
      <c r="B17" s="23" t="s">
        <v>14</v>
      </c>
      <c r="C17" s="248">
        <v>1429</v>
      </c>
      <c r="D17" s="248">
        <v>1621</v>
      </c>
    </row>
    <row r="18" spans="2:4" x14ac:dyDescent="0.2">
      <c r="B18" s="23" t="s">
        <v>15</v>
      </c>
      <c r="C18" s="248">
        <v>45189</v>
      </c>
      <c r="D18" s="248">
        <v>45448</v>
      </c>
    </row>
    <row r="19" spans="2:4" x14ac:dyDescent="0.2">
      <c r="B19" s="23" t="s">
        <v>16</v>
      </c>
      <c r="C19" s="248">
        <v>2884</v>
      </c>
      <c r="D19" s="248">
        <v>2784</v>
      </c>
    </row>
    <row r="20" spans="2:4" ht="12" thickBot="1" x14ac:dyDescent="0.25">
      <c r="B20" s="23" t="s">
        <v>17</v>
      </c>
      <c r="C20" s="249">
        <v>187</v>
      </c>
      <c r="D20" s="249">
        <v>529</v>
      </c>
    </row>
    <row r="21" spans="2:4" ht="12" thickBot="1" x14ac:dyDescent="0.25">
      <c r="B21" s="30" t="s">
        <v>18</v>
      </c>
      <c r="C21" s="47">
        <f>+SUM(C8:C20)</f>
        <v>1241538</v>
      </c>
      <c r="D21" s="47">
        <f>+SUM(D8:D20)</f>
        <v>1151935</v>
      </c>
    </row>
    <row r="22" spans="2:4" x14ac:dyDescent="0.2">
      <c r="B22" s="27" t="s">
        <v>19</v>
      </c>
      <c r="C22" s="46"/>
      <c r="D22" s="46"/>
    </row>
    <row r="23" spans="2:4" x14ac:dyDescent="0.2">
      <c r="B23" s="23" t="s">
        <v>20</v>
      </c>
      <c r="C23" s="249">
        <v>177</v>
      </c>
      <c r="D23" s="249">
        <v>194</v>
      </c>
    </row>
    <row r="24" spans="2:4" x14ac:dyDescent="0.2">
      <c r="B24" s="23" t="s">
        <v>21</v>
      </c>
      <c r="C24" s="248">
        <v>14287</v>
      </c>
      <c r="D24" s="248">
        <v>25204</v>
      </c>
    </row>
    <row r="25" spans="2:4" x14ac:dyDescent="0.2">
      <c r="B25" s="23" t="s">
        <v>22</v>
      </c>
      <c r="C25" s="248">
        <v>48081</v>
      </c>
      <c r="D25" s="248">
        <v>38041</v>
      </c>
    </row>
    <row r="26" spans="2:4" x14ac:dyDescent="0.2">
      <c r="B26" s="23" t="s">
        <v>236</v>
      </c>
      <c r="C26" s="248">
        <v>1393</v>
      </c>
      <c r="D26" s="248">
        <v>1542</v>
      </c>
    </row>
    <row r="27" spans="2:4" x14ac:dyDescent="0.2">
      <c r="B27" s="23" t="s">
        <v>23</v>
      </c>
      <c r="C27" s="248">
        <v>118813</v>
      </c>
      <c r="D27" s="248">
        <v>104919</v>
      </c>
    </row>
    <row r="28" spans="2:4" x14ac:dyDescent="0.2">
      <c r="B28" s="23" t="s">
        <v>24</v>
      </c>
      <c r="C28" s="248">
        <v>61513</v>
      </c>
      <c r="D28" s="248">
        <v>59080</v>
      </c>
    </row>
    <row r="29" spans="2:4" x14ac:dyDescent="0.2">
      <c r="B29" s="23" t="s">
        <v>25</v>
      </c>
      <c r="C29" s="248">
        <v>3146</v>
      </c>
      <c r="D29" s="248">
        <v>8308</v>
      </c>
    </row>
    <row r="30" spans="2:4" ht="12" thickBot="1" x14ac:dyDescent="0.25">
      <c r="B30" s="23" t="s">
        <v>26</v>
      </c>
      <c r="C30" s="248">
        <v>67591</v>
      </c>
      <c r="D30" s="248">
        <v>52494</v>
      </c>
    </row>
    <row r="31" spans="2:4" ht="12" thickBot="1" x14ac:dyDescent="0.25">
      <c r="B31" s="30" t="s">
        <v>27</v>
      </c>
      <c r="C31" s="47">
        <f>+SUM(C23:C30)</f>
        <v>315001</v>
      </c>
      <c r="D31" s="47">
        <f>+SUM(D23:D30)</f>
        <v>289782</v>
      </c>
    </row>
    <row r="32" spans="2:4" ht="12" thickBot="1" x14ac:dyDescent="0.25">
      <c r="B32" s="71" t="s">
        <v>28</v>
      </c>
      <c r="C32" s="72">
        <f>+C31+C21</f>
        <v>1556539</v>
      </c>
      <c r="D32" s="72">
        <f>+D31+D21</f>
        <v>1441717</v>
      </c>
    </row>
    <row r="33" spans="2:4" ht="12" thickTop="1" x14ac:dyDescent="0.2">
      <c r="B33" s="27" t="s">
        <v>29</v>
      </c>
      <c r="C33" s="46"/>
      <c r="D33" s="46"/>
    </row>
    <row r="34" spans="2:4" x14ac:dyDescent="0.2">
      <c r="B34" s="13" t="s">
        <v>30</v>
      </c>
      <c r="C34" s="248">
        <v>318442</v>
      </c>
      <c r="D34" s="248">
        <v>280466</v>
      </c>
    </row>
    <row r="35" spans="2:4" ht="12" thickBot="1" x14ac:dyDescent="0.25">
      <c r="B35" s="21" t="s">
        <v>31</v>
      </c>
      <c r="C35" s="248">
        <v>402708</v>
      </c>
      <c r="D35" s="248">
        <v>366854</v>
      </c>
    </row>
    <row r="36" spans="2:4" ht="12" thickBot="1" x14ac:dyDescent="0.25">
      <c r="B36" s="30" t="s">
        <v>32</v>
      </c>
      <c r="C36" s="47">
        <f>+C34+C35</f>
        <v>721150</v>
      </c>
      <c r="D36" s="47">
        <f>+D34+D35</f>
        <v>647320</v>
      </c>
    </row>
    <row r="37" spans="2:4" x14ac:dyDescent="0.2">
      <c r="B37" s="27" t="s">
        <v>33</v>
      </c>
      <c r="C37" s="46"/>
      <c r="D37" s="46"/>
    </row>
    <row r="38" spans="2:4" x14ac:dyDescent="0.2">
      <c r="B38" s="27" t="s">
        <v>34</v>
      </c>
      <c r="C38" s="46"/>
      <c r="D38" s="46"/>
    </row>
    <row r="39" spans="2:4" x14ac:dyDescent="0.2">
      <c r="B39" s="23" t="s">
        <v>35</v>
      </c>
      <c r="C39" s="248">
        <v>198790</v>
      </c>
      <c r="D39" s="248">
        <v>214839</v>
      </c>
    </row>
    <row r="40" spans="2:4" x14ac:dyDescent="0.2">
      <c r="B40" s="23" t="s">
        <v>36</v>
      </c>
      <c r="C40" s="248">
        <v>299948</v>
      </c>
      <c r="D40" s="248">
        <v>260827</v>
      </c>
    </row>
    <row r="41" spans="2:4" x14ac:dyDescent="0.2">
      <c r="B41" s="23" t="s">
        <v>37</v>
      </c>
      <c r="C41" s="248">
        <v>15024</v>
      </c>
      <c r="D41" s="248">
        <v>16522</v>
      </c>
    </row>
    <row r="42" spans="2:4" x14ac:dyDescent="0.2">
      <c r="B42" s="23" t="s">
        <v>38</v>
      </c>
      <c r="C42" s="248">
        <v>8556</v>
      </c>
      <c r="D42" s="248">
        <v>8716</v>
      </c>
    </row>
    <row r="43" spans="2:4" x14ac:dyDescent="0.2">
      <c r="B43" s="23" t="s">
        <v>194</v>
      </c>
      <c r="C43" s="248">
        <v>1385</v>
      </c>
      <c r="D43" s="249" t="s">
        <v>0</v>
      </c>
    </row>
    <row r="44" spans="2:4" x14ac:dyDescent="0.2">
      <c r="B44" s="23" t="s">
        <v>17</v>
      </c>
      <c r="C44" s="249">
        <v>100</v>
      </c>
      <c r="D44" s="249">
        <v>62</v>
      </c>
    </row>
    <row r="45" spans="2:4" x14ac:dyDescent="0.2">
      <c r="B45" s="23" t="s">
        <v>39</v>
      </c>
      <c r="C45" s="248">
        <v>24755</v>
      </c>
      <c r="D45" s="248">
        <v>24045</v>
      </c>
    </row>
    <row r="46" spans="2:4" ht="12" thickBot="1" x14ac:dyDescent="0.25">
      <c r="B46" s="23" t="s">
        <v>40</v>
      </c>
      <c r="C46" s="249">
        <v>394</v>
      </c>
      <c r="D46" s="249">
        <v>457</v>
      </c>
    </row>
    <row r="47" spans="2:4" ht="12" thickBot="1" x14ac:dyDescent="0.25">
      <c r="B47" s="30" t="s">
        <v>41</v>
      </c>
      <c r="C47" s="47">
        <f>+SUM(C39:C46)</f>
        <v>548952</v>
      </c>
      <c r="D47" s="47">
        <f>+SUM(D39:D46)</f>
        <v>525468</v>
      </c>
    </row>
    <row r="48" spans="2:4" x14ac:dyDescent="0.2">
      <c r="B48" s="27" t="s">
        <v>42</v>
      </c>
      <c r="C48" s="46"/>
      <c r="D48" s="46"/>
    </row>
    <row r="49" spans="2:4" x14ac:dyDescent="0.2">
      <c r="B49" s="23" t="s">
        <v>43</v>
      </c>
      <c r="C49" s="248">
        <v>137751</v>
      </c>
      <c r="D49" s="248">
        <v>108374</v>
      </c>
    </row>
    <row r="50" spans="2:4" x14ac:dyDescent="0.2">
      <c r="B50" s="23" t="s">
        <v>35</v>
      </c>
      <c r="C50" s="248">
        <v>129144</v>
      </c>
      <c r="D50" s="248">
        <v>138463</v>
      </c>
    </row>
    <row r="51" spans="2:4" x14ac:dyDescent="0.2">
      <c r="B51" s="23" t="s">
        <v>38</v>
      </c>
      <c r="C51" s="248">
        <v>1171</v>
      </c>
      <c r="D51" s="248">
        <v>1168</v>
      </c>
    </row>
    <row r="52" spans="2:4" x14ac:dyDescent="0.2">
      <c r="B52" s="23" t="s">
        <v>40</v>
      </c>
      <c r="C52" s="248">
        <v>5546</v>
      </c>
      <c r="D52" s="248">
        <v>9160</v>
      </c>
    </row>
    <row r="53" spans="2:4" x14ac:dyDescent="0.2">
      <c r="B53" s="23" t="s">
        <v>194</v>
      </c>
      <c r="C53" s="248">
        <v>1771</v>
      </c>
      <c r="D53" s="248">
        <v>2227</v>
      </c>
    </row>
    <row r="54" spans="2:4" x14ac:dyDescent="0.2">
      <c r="B54" s="23" t="s">
        <v>39</v>
      </c>
      <c r="C54" s="248">
        <v>8341</v>
      </c>
      <c r="D54" s="248">
        <v>7857</v>
      </c>
    </row>
    <row r="55" spans="2:4" ht="12" thickBot="1" x14ac:dyDescent="0.25">
      <c r="B55" s="23" t="s">
        <v>17</v>
      </c>
      <c r="C55" s="248">
        <v>2713</v>
      </c>
      <c r="D55" s="248">
        <v>1680</v>
      </c>
    </row>
    <row r="56" spans="2:4" ht="12" thickBot="1" x14ac:dyDescent="0.25">
      <c r="B56" s="30" t="s">
        <v>44</v>
      </c>
      <c r="C56" s="47">
        <f>+SUM(C49:C55)</f>
        <v>286437</v>
      </c>
      <c r="D56" s="47">
        <f>+SUM(D49:D55)</f>
        <v>268929</v>
      </c>
    </row>
    <row r="57" spans="2:4" ht="12" thickBot="1" x14ac:dyDescent="0.25">
      <c r="B57" s="30" t="s">
        <v>45</v>
      </c>
      <c r="C57" s="47">
        <f>+C47+C56</f>
        <v>835389</v>
      </c>
      <c r="D57" s="47">
        <f>+D47+D56</f>
        <v>794397</v>
      </c>
    </row>
    <row r="58" spans="2:4" ht="12" thickBot="1" x14ac:dyDescent="0.25">
      <c r="B58" s="71" t="s">
        <v>46</v>
      </c>
      <c r="C58" s="72">
        <f>+C36+C57</f>
        <v>1556539</v>
      </c>
      <c r="D58" s="72">
        <f>+D36+D57</f>
        <v>1441717</v>
      </c>
    </row>
    <row r="59" spans="2:4" ht="12" thickTop="1" x14ac:dyDescent="0.2">
      <c r="B59" s="44"/>
    </row>
  </sheetData>
  <mergeCells count="3">
    <mergeCell ref="B2:D2"/>
    <mergeCell ref="B3:D3"/>
    <mergeCell ref="B4:D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E44"/>
  <sheetViews>
    <sheetView showGridLines="0" topLeftCell="A3" workbookViewId="0">
      <selection activeCell="A4" sqref="A4"/>
    </sheetView>
  </sheetViews>
  <sheetFormatPr baseColWidth="10" defaultColWidth="11.42578125" defaultRowHeight="11.25" x14ac:dyDescent="0.2"/>
  <cols>
    <col min="1" max="1" width="3.7109375" style="45" customWidth="1"/>
    <col min="2" max="2" width="61.42578125" style="45" bestFit="1" customWidth="1"/>
    <col min="3" max="16384" width="11.42578125" style="45"/>
  </cols>
  <sheetData>
    <row r="2" spans="2:5" ht="32.1" customHeight="1" x14ac:dyDescent="0.2">
      <c r="B2" s="272" t="s">
        <v>224</v>
      </c>
      <c r="C2" s="272"/>
      <c r="D2" s="272"/>
    </row>
    <row r="3" spans="2:5" ht="32.1" customHeight="1" thickBot="1" x14ac:dyDescent="0.25">
      <c r="B3" s="241"/>
      <c r="C3" s="241"/>
      <c r="D3" s="241"/>
    </row>
    <row r="4" spans="2:5" ht="13.5" thickBot="1" x14ac:dyDescent="0.25">
      <c r="B4" s="242"/>
      <c r="C4" s="275" t="s">
        <v>234</v>
      </c>
      <c r="D4" s="275"/>
      <c r="E4" s="244"/>
    </row>
    <row r="5" spans="2:5" ht="12" thickBot="1" x14ac:dyDescent="0.25">
      <c r="B5" s="88" t="s">
        <v>83</v>
      </c>
      <c r="C5" s="85" t="s">
        <v>222</v>
      </c>
      <c r="D5" s="85" t="s">
        <v>223</v>
      </c>
    </row>
    <row r="6" spans="2:5" x14ac:dyDescent="0.2">
      <c r="B6" s="13" t="s">
        <v>47</v>
      </c>
      <c r="C6" s="245">
        <v>67523</v>
      </c>
      <c r="D6" s="245">
        <v>71158</v>
      </c>
    </row>
    <row r="7" spans="2:5" x14ac:dyDescent="0.2">
      <c r="B7" s="13" t="s">
        <v>48</v>
      </c>
      <c r="C7" s="245">
        <v>-41972</v>
      </c>
      <c r="D7" s="245">
        <v>-45524</v>
      </c>
    </row>
    <row r="8" spans="2:5" ht="22.5" x14ac:dyDescent="0.2">
      <c r="B8" s="23" t="s">
        <v>49</v>
      </c>
      <c r="C8" s="245">
        <v>-2298</v>
      </c>
      <c r="D8" s="245">
        <v>-3405</v>
      </c>
    </row>
    <row r="9" spans="2:5" ht="12" thickBot="1" x14ac:dyDescent="0.25">
      <c r="B9" s="21" t="s">
        <v>50</v>
      </c>
      <c r="C9" s="246">
        <v>1603</v>
      </c>
      <c r="D9" s="247">
        <v>617</v>
      </c>
    </row>
    <row r="10" spans="2:5" ht="12" thickBot="1" x14ac:dyDescent="0.25">
      <c r="B10" s="10" t="s">
        <v>51</v>
      </c>
      <c r="C10" s="118">
        <f>+SUM(C6:C9)</f>
        <v>24856</v>
      </c>
      <c r="D10" s="118">
        <f>+SUM(D6:D9)</f>
        <v>22846</v>
      </c>
    </row>
    <row r="11" spans="2:5" x14ac:dyDescent="0.2">
      <c r="B11" s="13" t="s">
        <v>177</v>
      </c>
      <c r="C11" s="245">
        <v>100936</v>
      </c>
      <c r="D11" s="245">
        <v>-15748</v>
      </c>
    </row>
    <row r="12" spans="2:5" x14ac:dyDescent="0.2">
      <c r="B12" s="13" t="s">
        <v>52</v>
      </c>
      <c r="C12" s="50">
        <v>28</v>
      </c>
      <c r="D12" s="50">
        <v>60</v>
      </c>
    </row>
    <row r="13" spans="2:5" x14ac:dyDescent="0.2">
      <c r="B13" s="13" t="s">
        <v>53</v>
      </c>
      <c r="C13" s="245">
        <v>-2305</v>
      </c>
      <c r="D13" s="245">
        <v>-6488</v>
      </c>
    </row>
    <row r="14" spans="2:5" x14ac:dyDescent="0.2">
      <c r="B14" s="13" t="s">
        <v>54</v>
      </c>
      <c r="C14" s="245">
        <v>-5703</v>
      </c>
      <c r="D14" s="245">
        <v>-4165</v>
      </c>
    </row>
    <row r="15" spans="2:5" x14ac:dyDescent="0.2">
      <c r="B15" s="13" t="s">
        <v>55</v>
      </c>
      <c r="C15" s="245">
        <v>3167</v>
      </c>
      <c r="D15" s="245">
        <v>2898</v>
      </c>
    </row>
    <row r="16" spans="2:5" ht="12" thickBot="1" x14ac:dyDescent="0.25">
      <c r="B16" s="21" t="s">
        <v>176</v>
      </c>
      <c r="C16" s="246">
        <v>-4549</v>
      </c>
      <c r="D16" s="246">
        <v>-1017</v>
      </c>
    </row>
    <row r="17" spans="2:4" ht="12" thickBot="1" x14ac:dyDescent="0.25">
      <c r="B17" s="10" t="s">
        <v>195</v>
      </c>
      <c r="C17" s="118">
        <f>+SUM(C10:C16)</f>
        <v>116430</v>
      </c>
      <c r="D17" s="118">
        <f t="shared" ref="D17" si="0">+SUM(D10:D16)</f>
        <v>-1614</v>
      </c>
    </row>
    <row r="18" spans="2:4" ht="12" thickBot="1" x14ac:dyDescent="0.25">
      <c r="B18" s="83" t="s">
        <v>196</v>
      </c>
      <c r="C18" s="210">
        <v>1885</v>
      </c>
      <c r="D18" s="211">
        <v>1980</v>
      </c>
    </row>
    <row r="19" spans="2:4" ht="12" thickBot="1" x14ac:dyDescent="0.25">
      <c r="B19" s="30" t="s">
        <v>197</v>
      </c>
      <c r="C19" s="118">
        <f>+C17+C18</f>
        <v>118315</v>
      </c>
      <c r="D19" s="120">
        <f>+D17+D18</f>
        <v>366</v>
      </c>
    </row>
    <row r="20" spans="2:4" x14ac:dyDescent="0.2">
      <c r="B20" s="23" t="s">
        <v>56</v>
      </c>
      <c r="C20" s="245">
        <v>2537</v>
      </c>
      <c r="D20" s="50">
        <v>917</v>
      </c>
    </row>
    <row r="21" spans="2:4" x14ac:dyDescent="0.2">
      <c r="B21" s="23" t="s">
        <v>57</v>
      </c>
      <c r="C21" s="245">
        <v>-6539</v>
      </c>
      <c r="D21" s="245">
        <v>-8840</v>
      </c>
    </row>
    <row r="22" spans="2:4" x14ac:dyDescent="0.2">
      <c r="B22" s="23" t="s">
        <v>58</v>
      </c>
      <c r="C22" s="245">
        <v>-3593</v>
      </c>
      <c r="D22" s="245">
        <v>7820</v>
      </c>
    </row>
    <row r="23" spans="2:4" ht="12" thickBot="1" x14ac:dyDescent="0.25">
      <c r="B23" s="128" t="s">
        <v>59</v>
      </c>
      <c r="C23" s="246">
        <v>9496</v>
      </c>
      <c r="D23" s="246">
        <v>15129</v>
      </c>
    </row>
    <row r="24" spans="2:4" ht="12" thickBot="1" x14ac:dyDescent="0.25">
      <c r="B24" s="10" t="s">
        <v>60</v>
      </c>
      <c r="C24" s="118">
        <f>+SUM(C20:C23)</f>
        <v>1901</v>
      </c>
      <c r="D24" s="120">
        <f>+SUM(D20:D23)</f>
        <v>15026</v>
      </c>
    </row>
    <row r="25" spans="2:4" ht="12" thickBot="1" x14ac:dyDescent="0.25">
      <c r="B25" s="123" t="s">
        <v>198</v>
      </c>
      <c r="C25" s="118">
        <f>+C24+C19</f>
        <v>120216</v>
      </c>
      <c r="D25" s="120">
        <f>+D24+D19</f>
        <v>15392</v>
      </c>
    </row>
    <row r="26" spans="2:4" ht="12" thickBot="1" x14ac:dyDescent="0.25">
      <c r="B26" s="83" t="s">
        <v>61</v>
      </c>
      <c r="C26" s="210">
        <v>-41247</v>
      </c>
      <c r="D26" s="210">
        <v>-2921</v>
      </c>
    </row>
    <row r="27" spans="2:4" ht="12" thickBot="1" x14ac:dyDescent="0.25">
      <c r="B27" s="127" t="s">
        <v>185</v>
      </c>
      <c r="C27" s="117">
        <f>+C25+C26</f>
        <v>78969</v>
      </c>
      <c r="D27" s="117">
        <f>+D25+D26</f>
        <v>12471</v>
      </c>
    </row>
    <row r="28" spans="2:4" ht="12" thickTop="1" x14ac:dyDescent="0.2">
      <c r="B28" s="46"/>
      <c r="C28" s="89"/>
      <c r="D28" s="89"/>
    </row>
    <row r="29" spans="2:4" x14ac:dyDescent="0.2">
      <c r="B29" s="52" t="s">
        <v>178</v>
      </c>
      <c r="C29" s="89"/>
      <c r="D29" s="89"/>
    </row>
    <row r="30" spans="2:4" x14ac:dyDescent="0.2">
      <c r="B30" s="87" t="s">
        <v>62</v>
      </c>
      <c r="C30" s="89"/>
      <c r="D30" s="89"/>
    </row>
    <row r="31" spans="2:4" x14ac:dyDescent="0.2">
      <c r="B31" s="124" t="s">
        <v>199</v>
      </c>
      <c r="C31" s="49">
        <v>-7028</v>
      </c>
      <c r="D31" s="49">
        <v>-11278</v>
      </c>
    </row>
    <row r="32" spans="2:4" ht="12" thickBot="1" x14ac:dyDescent="0.25">
      <c r="B32" s="125" t="s">
        <v>200</v>
      </c>
      <c r="C32" s="51">
        <v>430</v>
      </c>
      <c r="D32" s="49">
        <v>1070</v>
      </c>
    </row>
    <row r="33" spans="2:4" ht="12" thickBot="1" x14ac:dyDescent="0.25">
      <c r="B33" s="126" t="s">
        <v>246</v>
      </c>
      <c r="C33" s="119">
        <f>+SUM(C31:C32)</f>
        <v>-6598</v>
      </c>
      <c r="D33" s="119">
        <f>+SUM(D31:D32)</f>
        <v>-10208</v>
      </c>
    </row>
    <row r="34" spans="2:4" ht="12" thickBot="1" x14ac:dyDescent="0.25">
      <c r="B34" s="212" t="s">
        <v>247</v>
      </c>
      <c r="C34" s="117">
        <f>+C27+C33</f>
        <v>72371</v>
      </c>
      <c r="D34" s="117">
        <f>+D27+D33</f>
        <v>2263</v>
      </c>
    </row>
    <row r="35" spans="2:4" ht="12" thickTop="1" x14ac:dyDescent="0.2">
      <c r="B35" s="22"/>
      <c r="C35" s="213"/>
      <c r="D35" s="213"/>
    </row>
    <row r="36" spans="2:4" x14ac:dyDescent="0.2">
      <c r="B36" s="53" t="s">
        <v>201</v>
      </c>
    </row>
    <row r="37" spans="2:4" x14ac:dyDescent="0.2">
      <c r="B37" s="23" t="s">
        <v>63</v>
      </c>
      <c r="C37" s="245">
        <v>40780</v>
      </c>
      <c r="D37" s="49">
        <v>8271</v>
      </c>
    </row>
    <row r="38" spans="2:4" x14ac:dyDescent="0.2">
      <c r="B38" s="23" t="s">
        <v>64</v>
      </c>
      <c r="C38" s="245">
        <v>38189</v>
      </c>
      <c r="D38" s="49">
        <v>4200</v>
      </c>
    </row>
    <row r="39" spans="2:4" x14ac:dyDescent="0.2">
      <c r="B39" s="53" t="s">
        <v>237</v>
      </c>
      <c r="C39" s="182"/>
      <c r="D39" s="182"/>
    </row>
    <row r="40" spans="2:4" x14ac:dyDescent="0.2">
      <c r="B40" s="23" t="s">
        <v>63</v>
      </c>
      <c r="C40" s="245">
        <v>38620</v>
      </c>
      <c r="D40" s="49">
        <v>4578</v>
      </c>
    </row>
    <row r="41" spans="2:4" x14ac:dyDescent="0.2">
      <c r="B41" s="23" t="s">
        <v>64</v>
      </c>
      <c r="C41" s="245">
        <v>33751</v>
      </c>
      <c r="D41" s="49">
        <v>-2315</v>
      </c>
    </row>
    <row r="42" spans="2:4" x14ac:dyDescent="0.2">
      <c r="B42" s="53" t="s">
        <v>202</v>
      </c>
      <c r="C42" s="182"/>
      <c r="D42" s="182"/>
    </row>
    <row r="43" spans="2:4" x14ac:dyDescent="0.2">
      <c r="B43" s="23" t="s">
        <v>65</v>
      </c>
      <c r="C43" s="50">
        <v>68.91</v>
      </c>
      <c r="D43" s="50">
        <v>13.96</v>
      </c>
    </row>
    <row r="44" spans="2:4" x14ac:dyDescent="0.2">
      <c r="B44" s="23" t="s">
        <v>66</v>
      </c>
      <c r="C44" s="50">
        <v>58.88</v>
      </c>
      <c r="D44" s="50">
        <v>11.95</v>
      </c>
    </row>
  </sheetData>
  <mergeCells count="2">
    <mergeCell ref="B2:D2"/>
    <mergeCell ref="C4:D4"/>
  </mergeCells>
  <phoneticPr fontId="2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B2:D42"/>
  <sheetViews>
    <sheetView showGridLines="0" topLeftCell="A2" workbookViewId="0">
      <selection activeCell="A2" sqref="A2"/>
    </sheetView>
  </sheetViews>
  <sheetFormatPr baseColWidth="10" defaultColWidth="11.42578125" defaultRowHeight="11.25" x14ac:dyDescent="0.2"/>
  <cols>
    <col min="1" max="1" width="3.7109375" style="45" customWidth="1"/>
    <col min="2" max="2" width="66.7109375" style="45" customWidth="1"/>
    <col min="3" max="16384" width="11.42578125" style="45"/>
  </cols>
  <sheetData>
    <row r="2" spans="2:4" ht="32.1" customHeight="1" x14ac:dyDescent="0.2">
      <c r="B2" s="272" t="s">
        <v>225</v>
      </c>
      <c r="C2" s="272"/>
      <c r="D2" s="272"/>
    </row>
    <row r="3" spans="2:4" ht="12.75" x14ac:dyDescent="0.2">
      <c r="B3" s="276"/>
      <c r="C3" s="276"/>
      <c r="D3" s="276"/>
    </row>
    <row r="4" spans="2:4" ht="13.5" thickBot="1" x14ac:dyDescent="0.25">
      <c r="B4" s="277"/>
      <c r="C4" s="277"/>
      <c r="D4" s="277"/>
    </row>
    <row r="5" spans="2:4" ht="12" thickBot="1" x14ac:dyDescent="0.25">
      <c r="B5" s="88" t="s">
        <v>83</v>
      </c>
      <c r="C5" s="85" t="s">
        <v>222</v>
      </c>
      <c r="D5" s="85" t="s">
        <v>226</v>
      </c>
    </row>
    <row r="6" spans="2:4" x14ac:dyDescent="0.2">
      <c r="B6" s="22" t="s">
        <v>67</v>
      </c>
      <c r="C6" s="48"/>
      <c r="D6" s="48"/>
    </row>
    <row r="7" spans="2:4" x14ac:dyDescent="0.2">
      <c r="B7" s="23" t="s">
        <v>68</v>
      </c>
      <c r="C7" s="49">
        <v>37061</v>
      </c>
      <c r="D7" s="49">
        <v>22063</v>
      </c>
    </row>
    <row r="8" spans="2:4" ht="12" thickBot="1" x14ac:dyDescent="0.25">
      <c r="B8" s="23" t="s">
        <v>69</v>
      </c>
      <c r="C8" s="183">
        <v>-1384</v>
      </c>
      <c r="D8" s="183">
        <v>-2764</v>
      </c>
    </row>
    <row r="9" spans="2:4" ht="12" thickBot="1" x14ac:dyDescent="0.25">
      <c r="B9" s="30" t="s">
        <v>213</v>
      </c>
      <c r="C9" s="47">
        <f>+C7+C8</f>
        <v>35677</v>
      </c>
      <c r="D9" s="47">
        <f>+D7+D8</f>
        <v>19299</v>
      </c>
    </row>
    <row r="10" spans="2:4" x14ac:dyDescent="0.2">
      <c r="B10" s="27" t="s">
        <v>70</v>
      </c>
      <c r="C10" s="50"/>
      <c r="D10" s="50"/>
    </row>
    <row r="11" spans="2:4" x14ac:dyDescent="0.2">
      <c r="B11" s="209" t="s">
        <v>238</v>
      </c>
      <c r="C11" s="49">
        <v>8472</v>
      </c>
      <c r="D11" s="50" t="s">
        <v>0</v>
      </c>
    </row>
    <row r="12" spans="2:4" x14ac:dyDescent="0.2">
      <c r="B12" s="23" t="s">
        <v>71</v>
      </c>
      <c r="C12" s="51" t="s">
        <v>0</v>
      </c>
      <c r="D12" s="51">
        <v>-31</v>
      </c>
    </row>
    <row r="13" spans="2:4" x14ac:dyDescent="0.2">
      <c r="B13" s="23" t="s">
        <v>173</v>
      </c>
      <c r="C13" s="49">
        <v>-1350</v>
      </c>
      <c r="D13" s="49">
        <v>-1556</v>
      </c>
    </row>
    <row r="14" spans="2:4" x14ac:dyDescent="0.2">
      <c r="B14" s="23" t="s">
        <v>174</v>
      </c>
      <c r="C14" s="49">
        <v>1013</v>
      </c>
      <c r="D14" s="49">
        <v>4322</v>
      </c>
    </row>
    <row r="15" spans="2:4" x14ac:dyDescent="0.2">
      <c r="B15" s="23" t="s">
        <v>72</v>
      </c>
      <c r="C15" s="49">
        <v>-1739</v>
      </c>
      <c r="D15" s="49">
        <v>-10370</v>
      </c>
    </row>
    <row r="16" spans="2:4" x14ac:dyDescent="0.2">
      <c r="B16" s="23" t="s">
        <v>239</v>
      </c>
      <c r="C16" s="49">
        <v>-14340</v>
      </c>
      <c r="D16" s="51" t="s">
        <v>0</v>
      </c>
    </row>
    <row r="17" spans="2:4" x14ac:dyDescent="0.2">
      <c r="B17" s="23" t="s">
        <v>73</v>
      </c>
      <c r="C17" s="51">
        <v>-319</v>
      </c>
      <c r="D17" s="51">
        <v>-71</v>
      </c>
    </row>
    <row r="18" spans="2:4" x14ac:dyDescent="0.2">
      <c r="B18" s="23" t="s">
        <v>74</v>
      </c>
      <c r="C18" s="49">
        <v>12601</v>
      </c>
      <c r="D18" s="49">
        <v>3198</v>
      </c>
    </row>
    <row r="19" spans="2:4" x14ac:dyDescent="0.2">
      <c r="B19" s="23" t="s">
        <v>75</v>
      </c>
      <c r="C19" s="51" t="s">
        <v>0</v>
      </c>
      <c r="D19" s="51">
        <v>427</v>
      </c>
    </row>
    <row r="20" spans="2:4" x14ac:dyDescent="0.2">
      <c r="B20" s="23" t="s">
        <v>76</v>
      </c>
      <c r="C20" s="49">
        <v>-35099</v>
      </c>
      <c r="D20" s="49">
        <v>-22770</v>
      </c>
    </row>
    <row r="21" spans="2:4" x14ac:dyDescent="0.2">
      <c r="B21" s="23" t="s">
        <v>77</v>
      </c>
      <c r="C21" s="49">
        <v>31092</v>
      </c>
      <c r="D21" s="49">
        <v>30765</v>
      </c>
    </row>
    <row r="22" spans="2:4" x14ac:dyDescent="0.2">
      <c r="B22" s="23" t="s">
        <v>214</v>
      </c>
      <c r="C22" s="49">
        <v>2960</v>
      </c>
      <c r="D22" s="51">
        <v>205</v>
      </c>
    </row>
    <row r="23" spans="2:4" ht="12" thickBot="1" x14ac:dyDescent="0.25">
      <c r="B23" s="13" t="s">
        <v>240</v>
      </c>
      <c r="C23" s="121">
        <v>-232</v>
      </c>
      <c r="D23" s="121">
        <v>-276</v>
      </c>
    </row>
    <row r="24" spans="2:4" ht="12" thickBot="1" x14ac:dyDescent="0.25">
      <c r="B24" s="30" t="s">
        <v>203</v>
      </c>
      <c r="C24" s="47">
        <f>+SUM(C11:C23)</f>
        <v>3059</v>
      </c>
      <c r="D24" s="47">
        <f>+SUM(D11:D23)</f>
        <v>3843</v>
      </c>
    </row>
    <row r="25" spans="2:4" x14ac:dyDescent="0.2">
      <c r="B25" s="27" t="s">
        <v>78</v>
      </c>
      <c r="C25" s="48"/>
      <c r="D25" s="48"/>
    </row>
    <row r="26" spans="2:4" x14ac:dyDescent="0.2">
      <c r="B26" s="23" t="s">
        <v>215</v>
      </c>
      <c r="C26" s="49">
        <v>10009</v>
      </c>
      <c r="D26" s="49">
        <v>21519</v>
      </c>
    </row>
    <row r="27" spans="2:4" x14ac:dyDescent="0.2">
      <c r="B27" s="23" t="s">
        <v>79</v>
      </c>
      <c r="C27" s="49">
        <v>-25915</v>
      </c>
      <c r="D27" s="49">
        <v>-42662</v>
      </c>
    </row>
    <row r="28" spans="2:4" x14ac:dyDescent="0.2">
      <c r="B28" s="23" t="s">
        <v>241</v>
      </c>
      <c r="C28" s="49">
        <v>1359</v>
      </c>
      <c r="D28" s="49">
        <v>-17907</v>
      </c>
    </row>
    <row r="29" spans="2:4" x14ac:dyDescent="0.2">
      <c r="B29" s="23" t="s">
        <v>80</v>
      </c>
      <c r="C29" s="49">
        <v>-9276</v>
      </c>
      <c r="D29" s="49">
        <v>-12393</v>
      </c>
    </row>
    <row r="30" spans="2:4" x14ac:dyDescent="0.2">
      <c r="B30" s="23" t="s">
        <v>187</v>
      </c>
      <c r="C30" s="51" t="s">
        <v>0</v>
      </c>
      <c r="D30" s="49">
        <v>-38</v>
      </c>
    </row>
    <row r="31" spans="2:4" x14ac:dyDescent="0.2">
      <c r="B31" s="23" t="s">
        <v>204</v>
      </c>
      <c r="C31" s="51">
        <v>21</v>
      </c>
      <c r="D31" s="49" t="s">
        <v>0</v>
      </c>
    </row>
    <row r="32" spans="2:4" x14ac:dyDescent="0.2">
      <c r="B32" s="23" t="s">
        <v>216</v>
      </c>
      <c r="C32" s="51">
        <v>-235</v>
      </c>
      <c r="D32" s="49">
        <v>-93</v>
      </c>
    </row>
    <row r="33" spans="2:4" x14ac:dyDescent="0.2">
      <c r="B33" s="33" t="s">
        <v>188</v>
      </c>
      <c r="C33" s="51">
        <v>-746</v>
      </c>
      <c r="D33" s="49">
        <v>-3708</v>
      </c>
    </row>
    <row r="34" spans="2:4" x14ac:dyDescent="0.2">
      <c r="B34" s="13" t="s">
        <v>205</v>
      </c>
      <c r="C34" s="51">
        <v>-275</v>
      </c>
      <c r="D34" s="49" t="s">
        <v>0</v>
      </c>
    </row>
    <row r="35" spans="2:4" ht="12" thickBot="1" x14ac:dyDescent="0.25">
      <c r="B35" s="21" t="s">
        <v>189</v>
      </c>
      <c r="C35" s="121">
        <v>85</v>
      </c>
      <c r="D35" s="49">
        <v>43</v>
      </c>
    </row>
    <row r="36" spans="2:4" ht="12" thickBot="1" x14ac:dyDescent="0.25">
      <c r="B36" s="10" t="s">
        <v>160</v>
      </c>
      <c r="C36" s="47">
        <f>+SUM(C26:C35)</f>
        <v>-24973</v>
      </c>
      <c r="D36" s="47">
        <f>+SUM(D26:D35)</f>
        <v>-55239</v>
      </c>
    </row>
    <row r="37" spans="2:4" ht="12" thickBot="1" x14ac:dyDescent="0.25">
      <c r="B37" s="129" t="s">
        <v>206</v>
      </c>
      <c r="C37" s="214">
        <f>+C9+C24+C36</f>
        <v>13763</v>
      </c>
      <c r="D37" s="214">
        <f>+D9+D24+D36</f>
        <v>-32097</v>
      </c>
    </row>
    <row r="38" spans="2:4" ht="12" thickTop="1" x14ac:dyDescent="0.2">
      <c r="B38" s="23" t="s">
        <v>242</v>
      </c>
      <c r="C38" s="49">
        <v>52494</v>
      </c>
      <c r="D38" s="49">
        <v>101468</v>
      </c>
    </row>
    <row r="39" spans="2:4" x14ac:dyDescent="0.2">
      <c r="B39" s="23" t="s">
        <v>217</v>
      </c>
      <c r="C39" s="49">
        <v>3349</v>
      </c>
      <c r="D39" s="49">
        <v>-1056</v>
      </c>
    </row>
    <row r="40" spans="2:4" ht="12" thickBot="1" x14ac:dyDescent="0.25">
      <c r="B40" s="23" t="s">
        <v>218</v>
      </c>
      <c r="C40" s="183">
        <v>-2015</v>
      </c>
      <c r="D40" s="121" t="s">
        <v>0</v>
      </c>
    </row>
    <row r="41" spans="2:4" ht="12" thickBot="1" x14ac:dyDescent="0.25">
      <c r="B41" s="73" t="s">
        <v>81</v>
      </c>
      <c r="C41" s="214">
        <f>+SUM(C37:C40)</f>
        <v>67591</v>
      </c>
      <c r="D41" s="214">
        <f>+SUM(D37:D40)</f>
        <v>68315</v>
      </c>
    </row>
    <row r="42" spans="2:4" ht="12" thickTop="1" x14ac:dyDescent="0.2"/>
  </sheetData>
  <mergeCells count="3">
    <mergeCell ref="B2:D2"/>
    <mergeCell ref="B3:D3"/>
    <mergeCell ref="B4:D4"/>
  </mergeCells>
  <phoneticPr fontId="22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1"/>
  <sheetViews>
    <sheetView showGridLines="0" topLeftCell="A3" zoomScale="110" zoomScaleNormal="110" workbookViewId="0">
      <selection activeCell="A3" sqref="A3"/>
    </sheetView>
  </sheetViews>
  <sheetFormatPr baseColWidth="10" defaultRowHeight="15" x14ac:dyDescent="0.25"/>
  <cols>
    <col min="1" max="1" width="3.7109375" customWidth="1"/>
    <col min="2" max="2" width="61.140625" customWidth="1"/>
    <col min="5" max="5" width="11.42578125" style="36"/>
  </cols>
  <sheetData>
    <row r="1" spans="2:5" ht="11.25" customHeight="1" x14ac:dyDescent="0.25"/>
    <row r="2" spans="2:5" ht="30.75" customHeight="1" x14ac:dyDescent="0.25">
      <c r="B2" s="37" t="s">
        <v>82</v>
      </c>
      <c r="C2" s="37"/>
      <c r="D2" s="37"/>
      <c r="E2" s="37"/>
    </row>
    <row r="3" spans="2:5" ht="12.75" customHeight="1" x14ac:dyDescent="0.25"/>
    <row r="4" spans="2:5" ht="12.75" customHeight="1" x14ac:dyDescent="0.25"/>
    <row r="5" spans="2:5" ht="12" customHeight="1" thickBot="1" x14ac:dyDescent="0.3">
      <c r="B5" s="3" t="s">
        <v>83</v>
      </c>
      <c r="C5" s="80" t="s">
        <v>227</v>
      </c>
      <c r="D5" s="80" t="s">
        <v>228</v>
      </c>
      <c r="E5" s="80" t="s">
        <v>154</v>
      </c>
    </row>
    <row r="6" spans="2:5" ht="11.25" customHeight="1" x14ac:dyDescent="0.25">
      <c r="B6" s="251" t="s">
        <v>47</v>
      </c>
      <c r="C6" s="250">
        <v>67523</v>
      </c>
      <c r="D6" s="250">
        <v>71158</v>
      </c>
      <c r="E6" s="253">
        <f>+C6/D6-1</f>
        <v>-5.108350431434272E-2</v>
      </c>
    </row>
    <row r="7" spans="2:5" ht="11.25" customHeight="1" x14ac:dyDescent="0.25">
      <c r="B7" s="92" t="s">
        <v>48</v>
      </c>
      <c r="C7" s="115">
        <v>-41972</v>
      </c>
      <c r="D7" s="115">
        <v>-45524</v>
      </c>
      <c r="E7" s="198">
        <f>+C7/D7-1</f>
        <v>-7.8024778139003548E-2</v>
      </c>
    </row>
    <row r="8" spans="2:5" x14ac:dyDescent="0.25">
      <c r="B8" s="5" t="s">
        <v>84</v>
      </c>
      <c r="C8" s="114">
        <v>-2298</v>
      </c>
      <c r="D8" s="114">
        <v>-3405</v>
      </c>
      <c r="E8" s="195">
        <f>+C8/D8-1</f>
        <v>-0.3251101321585903</v>
      </c>
    </row>
    <row r="9" spans="2:5" ht="11.25" customHeight="1" thickBot="1" x14ac:dyDescent="0.3">
      <c r="B9" s="252" t="s">
        <v>85</v>
      </c>
      <c r="C9" s="189">
        <v>1603</v>
      </c>
      <c r="D9" s="112">
        <v>617</v>
      </c>
      <c r="E9" s="196">
        <f>+C9/D9-1</f>
        <v>1.5980551053484602</v>
      </c>
    </row>
    <row r="10" spans="2:5" ht="11.25" customHeight="1" thickBot="1" x14ac:dyDescent="0.3">
      <c r="B10" s="95" t="s">
        <v>51</v>
      </c>
      <c r="C10" s="141">
        <f>SUM(C6:C9)</f>
        <v>24856</v>
      </c>
      <c r="D10" s="141">
        <f>SUM(D6:D9)</f>
        <v>22846</v>
      </c>
      <c r="E10" s="188">
        <f t="shared" ref="E10:E24" si="0">+C10/D10-1</f>
        <v>8.7980390440339562E-2</v>
      </c>
    </row>
    <row r="11" spans="2:5" ht="11.25" customHeight="1" x14ac:dyDescent="0.25">
      <c r="B11" s="255" t="s">
        <v>86</v>
      </c>
      <c r="C11" s="220">
        <v>100936</v>
      </c>
      <c r="D11" s="220">
        <v>-15748</v>
      </c>
      <c r="E11" s="256" t="s">
        <v>1</v>
      </c>
    </row>
    <row r="12" spans="2:5" ht="11.25" customHeight="1" x14ac:dyDescent="0.25">
      <c r="B12" s="5" t="s">
        <v>52</v>
      </c>
      <c r="C12" s="142">
        <v>28</v>
      </c>
      <c r="D12" s="142">
        <v>60</v>
      </c>
      <c r="E12" s="195">
        <f>+C12/D12-1</f>
        <v>-0.53333333333333333</v>
      </c>
    </row>
    <row r="13" spans="2:5" ht="11.25" customHeight="1" x14ac:dyDescent="0.25">
      <c r="B13" s="92" t="s">
        <v>53</v>
      </c>
      <c r="C13" s="115">
        <v>-2305</v>
      </c>
      <c r="D13" s="115">
        <v>-6488</v>
      </c>
      <c r="E13" s="198">
        <f>+C13/D13-1</f>
        <v>-0.64472872996300867</v>
      </c>
    </row>
    <row r="14" spans="2:5" ht="11.25" customHeight="1" x14ac:dyDescent="0.25">
      <c r="B14" s="5" t="s">
        <v>54</v>
      </c>
      <c r="C14" s="114">
        <v>-5703</v>
      </c>
      <c r="D14" s="114">
        <v>-4165</v>
      </c>
      <c r="E14" s="195">
        <f>+C14/D14-1</f>
        <v>0.36926770708283319</v>
      </c>
    </row>
    <row r="15" spans="2:5" ht="11.25" customHeight="1" x14ac:dyDescent="0.25">
      <c r="B15" s="92" t="s">
        <v>55</v>
      </c>
      <c r="C15" s="115">
        <v>3167</v>
      </c>
      <c r="D15" s="115">
        <v>2898</v>
      </c>
      <c r="E15" s="198">
        <f>+C15/D15-1</f>
        <v>9.2822636300897265E-2</v>
      </c>
    </row>
    <row r="16" spans="2:5" ht="11.25" customHeight="1" thickBot="1" x14ac:dyDescent="0.3">
      <c r="B16" s="93" t="s">
        <v>179</v>
      </c>
      <c r="C16" s="114">
        <v>-4549</v>
      </c>
      <c r="D16" s="114">
        <v>-1017</v>
      </c>
      <c r="E16" s="195">
        <f>+C16/D16-1</f>
        <v>3.4729596853490659</v>
      </c>
    </row>
    <row r="17" spans="2:5" ht="11.25" customHeight="1" thickBot="1" x14ac:dyDescent="0.3">
      <c r="B17" s="177" t="s">
        <v>87</v>
      </c>
      <c r="C17" s="147">
        <f>SUM(C10:C16)</f>
        <v>116430</v>
      </c>
      <c r="D17" s="147">
        <f>SUM(D10:D16)</f>
        <v>-1614</v>
      </c>
      <c r="E17" s="153" t="s">
        <v>1</v>
      </c>
    </row>
    <row r="18" spans="2:5" ht="11.25" customHeight="1" x14ac:dyDescent="0.25">
      <c r="B18" s="13" t="s">
        <v>88</v>
      </c>
      <c r="C18" s="266">
        <v>4636</v>
      </c>
      <c r="D18" s="172">
        <v>4623</v>
      </c>
      <c r="E18" s="206">
        <f t="shared" si="0"/>
        <v>2.8120268224096634E-3</v>
      </c>
    </row>
    <row r="19" spans="2:5" ht="11.25" customHeight="1" thickBot="1" x14ac:dyDescent="0.3">
      <c r="B19" s="9" t="s">
        <v>243</v>
      </c>
      <c r="C19" s="267">
        <v>-1343</v>
      </c>
      <c r="D19" s="174">
        <v>-2172</v>
      </c>
      <c r="E19" s="151">
        <f>+C19/D19-1</f>
        <v>-0.38167587476979747</v>
      </c>
    </row>
    <row r="20" spans="2:5" ht="11.25" customHeight="1" thickBot="1" x14ac:dyDescent="0.3">
      <c r="B20" s="10" t="s">
        <v>89</v>
      </c>
      <c r="C20" s="138">
        <f>+'EBITDA Reconciliation'!C13</f>
        <v>119723</v>
      </c>
      <c r="D20" s="138">
        <f>+'EBITDA Reconciliation'!D13</f>
        <v>837</v>
      </c>
      <c r="E20" s="152">
        <f t="shared" si="0"/>
        <v>142.03823178016725</v>
      </c>
    </row>
    <row r="21" spans="2:5" ht="11.25" customHeight="1" thickBot="1" x14ac:dyDescent="0.3">
      <c r="B21" s="11" t="s">
        <v>90</v>
      </c>
      <c r="C21" s="258">
        <v>14340</v>
      </c>
      <c r="D21" s="147">
        <v>23561</v>
      </c>
      <c r="E21" s="188">
        <f>+C21/D21-1</f>
        <v>-0.39136708968210177</v>
      </c>
    </row>
    <row r="22" spans="2:5" ht="11.25" customHeight="1" thickBot="1" x14ac:dyDescent="0.3">
      <c r="B22" s="21" t="s">
        <v>91</v>
      </c>
      <c r="C22" s="259">
        <v>1885</v>
      </c>
      <c r="D22" s="259">
        <v>1980</v>
      </c>
      <c r="E22" s="154">
        <f>+C22/D22-1</f>
        <v>-4.7979797979798011E-2</v>
      </c>
    </row>
    <row r="23" spans="2:5" ht="11.25" customHeight="1" thickBot="1" x14ac:dyDescent="0.3">
      <c r="B23" s="11" t="s">
        <v>92</v>
      </c>
      <c r="C23" s="258">
        <f>+C17+C22</f>
        <v>118315</v>
      </c>
      <c r="D23" s="258">
        <f>+D17+D22</f>
        <v>366</v>
      </c>
      <c r="E23" s="188">
        <f t="shared" si="0"/>
        <v>322.26502732240436</v>
      </c>
    </row>
    <row r="24" spans="2:5" ht="11.25" customHeight="1" thickBot="1" x14ac:dyDescent="0.3">
      <c r="B24" s="12" t="s">
        <v>60</v>
      </c>
      <c r="C24" s="260">
        <v>1901</v>
      </c>
      <c r="D24" s="260">
        <v>15026</v>
      </c>
      <c r="E24" s="208">
        <f t="shared" si="0"/>
        <v>-0.87348595767336623</v>
      </c>
    </row>
    <row r="25" spans="2:5" ht="11.25" customHeight="1" thickBot="1" x14ac:dyDescent="0.3">
      <c r="B25" s="11" t="s">
        <v>93</v>
      </c>
      <c r="C25" s="271">
        <f>+C23+C24</f>
        <v>120216</v>
      </c>
      <c r="D25" s="271">
        <f>+D23+D24</f>
        <v>15392</v>
      </c>
      <c r="E25" s="261">
        <f>C25/D25-1</f>
        <v>6.8102910602910605</v>
      </c>
    </row>
    <row r="26" spans="2:5" ht="11.25" customHeight="1" thickBot="1" x14ac:dyDescent="0.3">
      <c r="B26" s="12" t="s">
        <v>94</v>
      </c>
      <c r="C26" s="259">
        <v>-41247</v>
      </c>
      <c r="D26" s="259">
        <v>2921</v>
      </c>
      <c r="E26" s="154">
        <f t="shared" ref="E26" si="1">+C26/D26-1</f>
        <v>-15.120849024306745</v>
      </c>
    </row>
    <row r="27" spans="2:5" ht="11.25" customHeight="1" thickBot="1" x14ac:dyDescent="0.3">
      <c r="B27" s="11" t="s">
        <v>95</v>
      </c>
      <c r="C27" s="270">
        <f>+C25+C26</f>
        <v>78969</v>
      </c>
      <c r="D27" s="270">
        <f>+D25+D26</f>
        <v>18313</v>
      </c>
      <c r="E27" s="257">
        <f>+C27/D27-1</f>
        <v>3.3121826025227978</v>
      </c>
    </row>
    <row r="28" spans="2:5" ht="11.25" customHeight="1" x14ac:dyDescent="0.25">
      <c r="B28" s="2"/>
      <c r="C28" s="139"/>
      <c r="D28" s="139"/>
      <c r="E28" s="155"/>
    </row>
    <row r="29" spans="2:5" ht="11.25" customHeight="1" x14ac:dyDescent="0.25">
      <c r="B29" s="22" t="s">
        <v>96</v>
      </c>
      <c r="C29" s="139"/>
      <c r="D29" s="139"/>
      <c r="E29" s="155"/>
    </row>
    <row r="30" spans="2:5" ht="11.25" customHeight="1" x14ac:dyDescent="0.25">
      <c r="B30" s="7" t="s">
        <v>97</v>
      </c>
      <c r="C30" s="215">
        <v>40780</v>
      </c>
      <c r="D30" s="215">
        <v>8271</v>
      </c>
      <c r="E30" s="155">
        <f t="shared" ref="E30:E31" si="2">+C30/D30-1</f>
        <v>3.9304799903276511</v>
      </c>
    </row>
    <row r="31" spans="2:5" ht="11.25" customHeight="1" x14ac:dyDescent="0.25">
      <c r="B31" s="93" t="s">
        <v>64</v>
      </c>
      <c r="C31" s="216">
        <v>38189</v>
      </c>
      <c r="D31" s="216">
        <v>4200</v>
      </c>
      <c r="E31" s="149">
        <f t="shared" si="2"/>
        <v>8.0926190476190474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B2:F34"/>
  <sheetViews>
    <sheetView showGridLines="0" workbookViewId="0"/>
  </sheetViews>
  <sheetFormatPr baseColWidth="10" defaultRowHeight="15" x14ac:dyDescent="0.25"/>
  <cols>
    <col min="1" max="1" width="3.7109375" customWidth="1"/>
    <col min="2" max="2" width="42.7109375" customWidth="1"/>
    <col min="3" max="3" width="11.140625" bestFit="1" customWidth="1"/>
    <col min="4" max="4" width="13.7109375" bestFit="1" customWidth="1"/>
    <col min="6" max="6" width="13.85546875" customWidth="1"/>
  </cols>
  <sheetData>
    <row r="2" spans="2:6" x14ac:dyDescent="0.25">
      <c r="B2" s="15" t="s">
        <v>99</v>
      </c>
    </row>
    <row r="5" spans="2:6" ht="45.75" thickBot="1" x14ac:dyDescent="0.3">
      <c r="B5" s="18" t="s">
        <v>229</v>
      </c>
      <c r="C5" s="86" t="s">
        <v>98</v>
      </c>
      <c r="D5" s="80" t="s">
        <v>175</v>
      </c>
      <c r="E5" s="86" t="s">
        <v>3</v>
      </c>
      <c r="F5" s="80" t="s">
        <v>231</v>
      </c>
    </row>
    <row r="6" spans="2:6" x14ac:dyDescent="0.25">
      <c r="B6" s="99" t="s">
        <v>47</v>
      </c>
      <c r="C6" s="219">
        <v>36696</v>
      </c>
      <c r="D6" s="156">
        <v>25302</v>
      </c>
      <c r="E6" s="156">
        <f>+SUM(C6:D6)</f>
        <v>61998</v>
      </c>
      <c r="F6" s="163">
        <f>+E6/E22-1</f>
        <v>-5.845368809512963E-2</v>
      </c>
    </row>
    <row r="7" spans="2:6" x14ac:dyDescent="0.25">
      <c r="B7" s="5" t="s">
        <v>48</v>
      </c>
      <c r="C7" s="109">
        <v>-31959</v>
      </c>
      <c r="D7" s="109">
        <v>-4342</v>
      </c>
      <c r="E7" s="109">
        <f t="shared" ref="E7:E18" si="0">+SUM(C7:D7)</f>
        <v>-36301</v>
      </c>
      <c r="F7" s="164">
        <f>+E7/E23-1</f>
        <v>-8.699698189134808E-2</v>
      </c>
    </row>
    <row r="8" spans="2:6" ht="22.5" x14ac:dyDescent="0.25">
      <c r="B8" s="100" t="s">
        <v>84</v>
      </c>
      <c r="C8" s="110">
        <v>-2337</v>
      </c>
      <c r="D8" s="157" t="s">
        <v>1</v>
      </c>
      <c r="E8" s="110">
        <f t="shared" si="0"/>
        <v>-2337</v>
      </c>
      <c r="F8" s="165">
        <f>+E8/E24-1</f>
        <v>-0.32534642032332561</v>
      </c>
    </row>
    <row r="9" spans="2:6" ht="15.75" thickBot="1" x14ac:dyDescent="0.3">
      <c r="B9" s="5" t="s">
        <v>85</v>
      </c>
      <c r="C9" s="161">
        <v>1603</v>
      </c>
      <c r="D9" s="111" t="s">
        <v>1</v>
      </c>
      <c r="E9" s="158">
        <f t="shared" si="0"/>
        <v>1603</v>
      </c>
      <c r="F9" s="158">
        <v>-0.84199999999999997</v>
      </c>
    </row>
    <row r="10" spans="2:6" ht="15.75" thickBot="1" x14ac:dyDescent="0.3">
      <c r="B10" s="101" t="s">
        <v>51</v>
      </c>
      <c r="C10" s="159">
        <f>+SUM(C6:C9)</f>
        <v>4003</v>
      </c>
      <c r="D10" s="159">
        <f>+SUM(D6:D9)</f>
        <v>20960</v>
      </c>
      <c r="E10" s="159">
        <f t="shared" si="0"/>
        <v>24963</v>
      </c>
      <c r="F10" s="167">
        <f t="shared" ref="F10:F18" si="1">+E10/E26-1</f>
        <v>7.4139414802065318E-2</v>
      </c>
    </row>
    <row r="11" spans="2:6" x14ac:dyDescent="0.25">
      <c r="B11" s="5" t="s">
        <v>86</v>
      </c>
      <c r="C11" s="111">
        <v>-45</v>
      </c>
      <c r="D11" s="109">
        <v>100972</v>
      </c>
      <c r="E11" s="160">
        <f t="shared" si="0"/>
        <v>100927</v>
      </c>
      <c r="F11" s="164">
        <f t="shared" si="1"/>
        <v>-7.328108345350806</v>
      </c>
    </row>
    <row r="12" spans="2:6" x14ac:dyDescent="0.25">
      <c r="B12" s="92" t="s">
        <v>52</v>
      </c>
      <c r="C12" s="157">
        <v>28</v>
      </c>
      <c r="D12" s="157" t="s">
        <v>1</v>
      </c>
      <c r="E12" s="110">
        <f t="shared" si="0"/>
        <v>28</v>
      </c>
      <c r="F12" s="165">
        <f>+E12/E28-1</f>
        <v>-0.53333333333333333</v>
      </c>
    </row>
    <row r="13" spans="2:6" x14ac:dyDescent="0.25">
      <c r="B13" s="5" t="s">
        <v>53</v>
      </c>
      <c r="C13" s="109">
        <v>-2710</v>
      </c>
      <c r="D13" s="111">
        <v>308</v>
      </c>
      <c r="E13" s="109">
        <f t="shared" si="0"/>
        <v>-2402</v>
      </c>
      <c r="F13" s="164">
        <f t="shared" si="1"/>
        <v>-0.63339438339438336</v>
      </c>
    </row>
    <row r="14" spans="2:6" x14ac:dyDescent="0.25">
      <c r="B14" s="92" t="s">
        <v>54</v>
      </c>
      <c r="C14" s="110">
        <v>-3923</v>
      </c>
      <c r="D14" s="110">
        <v>-1624</v>
      </c>
      <c r="E14" s="110">
        <f t="shared" si="0"/>
        <v>-5547</v>
      </c>
      <c r="F14" s="168">
        <f t="shared" si="1"/>
        <v>0.26326577089501257</v>
      </c>
    </row>
    <row r="15" spans="2:6" ht="15.75" thickBot="1" x14ac:dyDescent="0.3">
      <c r="B15" s="9" t="s">
        <v>55</v>
      </c>
      <c r="C15" s="161">
        <v>4336</v>
      </c>
      <c r="D15" s="161">
        <v>-1182</v>
      </c>
      <c r="E15" s="161">
        <f t="shared" si="0"/>
        <v>3154</v>
      </c>
      <c r="F15" s="166">
        <f t="shared" si="1"/>
        <v>9.7043478260869565E-2</v>
      </c>
    </row>
    <row r="16" spans="2:6" ht="15.75" thickBot="1" x14ac:dyDescent="0.3">
      <c r="B16" s="31" t="s">
        <v>100</v>
      </c>
      <c r="C16" s="191">
        <f>+C10+SUM(C11:C15)</f>
        <v>1689</v>
      </c>
      <c r="D16" s="191">
        <f>+D10+SUM(D11:D15)</f>
        <v>119434</v>
      </c>
      <c r="E16" s="191">
        <f t="shared" si="0"/>
        <v>121123</v>
      </c>
      <c r="F16" s="192">
        <f t="shared" si="1"/>
        <v>-169.9302649930265</v>
      </c>
    </row>
    <row r="17" spans="2:6" ht="15.75" thickBot="1" x14ac:dyDescent="0.3">
      <c r="B17" s="9" t="s">
        <v>101</v>
      </c>
      <c r="C17" s="109">
        <v>-332</v>
      </c>
      <c r="D17" s="109">
        <v>2080</v>
      </c>
      <c r="E17" s="109">
        <f t="shared" si="0"/>
        <v>1748</v>
      </c>
      <c r="F17" s="185">
        <f t="shared" si="1"/>
        <v>-0.18241347053320855</v>
      </c>
    </row>
    <row r="18" spans="2:6" ht="15.75" thickBot="1" x14ac:dyDescent="0.3">
      <c r="B18" s="31" t="s">
        <v>102</v>
      </c>
      <c r="C18" s="193">
        <f>+C16+C17</f>
        <v>1357</v>
      </c>
      <c r="D18" s="193">
        <f>+D16+D17</f>
        <v>121514</v>
      </c>
      <c r="E18" s="193">
        <f t="shared" si="0"/>
        <v>122871</v>
      </c>
      <c r="F18" s="194">
        <f t="shared" si="1"/>
        <v>85.467980295566505</v>
      </c>
    </row>
    <row r="19" spans="2:6" x14ac:dyDescent="0.25">
      <c r="B19" s="102"/>
    </row>
    <row r="20" spans="2:6" x14ac:dyDescent="0.25">
      <c r="B20" s="15"/>
    </row>
    <row r="21" spans="2:6" ht="45.75" thickBot="1" x14ac:dyDescent="0.3">
      <c r="B21" s="18" t="s">
        <v>230</v>
      </c>
      <c r="C21" s="86" t="s">
        <v>98</v>
      </c>
      <c r="D21" s="80" t="s">
        <v>175</v>
      </c>
      <c r="E21" s="86" t="s">
        <v>3</v>
      </c>
    </row>
    <row r="22" spans="2:6" x14ac:dyDescent="0.25">
      <c r="B22" s="99" t="s">
        <v>47</v>
      </c>
      <c r="C22" s="110">
        <v>43653</v>
      </c>
      <c r="D22" s="262">
        <v>22194</v>
      </c>
      <c r="E22" s="156">
        <f>+SUM(C22:D22)</f>
        <v>65847</v>
      </c>
    </row>
    <row r="23" spans="2:6" x14ac:dyDescent="0.25">
      <c r="B23" s="5" t="s">
        <v>48</v>
      </c>
      <c r="C23" s="109">
        <v>-35350</v>
      </c>
      <c r="D23" s="109">
        <v>-4410</v>
      </c>
      <c r="E23" s="109">
        <f t="shared" ref="E23:E34" si="2">+SUM(C23:D23)</f>
        <v>-39760</v>
      </c>
    </row>
    <row r="24" spans="2:6" ht="22.5" x14ac:dyDescent="0.25">
      <c r="B24" s="100" t="s">
        <v>84</v>
      </c>
      <c r="C24" s="110">
        <v>-3464</v>
      </c>
      <c r="D24" s="157" t="s">
        <v>1</v>
      </c>
      <c r="E24" s="110">
        <f t="shared" si="2"/>
        <v>-3464</v>
      </c>
    </row>
    <row r="25" spans="2:6" ht="15.75" thickBot="1" x14ac:dyDescent="0.3">
      <c r="B25" s="5" t="s">
        <v>85</v>
      </c>
      <c r="C25" s="111">
        <v>617</v>
      </c>
      <c r="D25" s="111" t="s">
        <v>1</v>
      </c>
      <c r="E25" s="158">
        <f t="shared" si="2"/>
        <v>617</v>
      </c>
    </row>
    <row r="26" spans="2:6" ht="15.75" thickBot="1" x14ac:dyDescent="0.3">
      <c r="B26" s="101" t="s">
        <v>51</v>
      </c>
      <c r="C26" s="159">
        <f>+SUM(C22:C25)</f>
        <v>5456</v>
      </c>
      <c r="D26" s="159">
        <f>+SUM(D22:D25)</f>
        <v>17784</v>
      </c>
      <c r="E26" s="159">
        <f t="shared" si="2"/>
        <v>23240</v>
      </c>
    </row>
    <row r="27" spans="2:6" x14ac:dyDescent="0.25">
      <c r="B27" s="5" t="s">
        <v>86</v>
      </c>
      <c r="C27" s="111">
        <v>-96</v>
      </c>
      <c r="D27" s="109">
        <v>-15853</v>
      </c>
      <c r="E27" s="160">
        <f t="shared" si="2"/>
        <v>-15949</v>
      </c>
    </row>
    <row r="28" spans="2:6" x14ac:dyDescent="0.25">
      <c r="B28" s="92" t="s">
        <v>52</v>
      </c>
      <c r="C28" s="157">
        <v>60</v>
      </c>
      <c r="D28" s="157" t="s">
        <v>1</v>
      </c>
      <c r="E28" s="110">
        <f t="shared" si="2"/>
        <v>60</v>
      </c>
    </row>
    <row r="29" spans="2:6" x14ac:dyDescent="0.25">
      <c r="B29" s="5" t="s">
        <v>53</v>
      </c>
      <c r="C29" s="109">
        <v>-2846</v>
      </c>
      <c r="D29" s="109">
        <v>-3706</v>
      </c>
      <c r="E29" s="109">
        <f t="shared" si="2"/>
        <v>-6552</v>
      </c>
    </row>
    <row r="30" spans="2:6" x14ac:dyDescent="0.25">
      <c r="B30" s="92" t="s">
        <v>54</v>
      </c>
      <c r="C30" s="110">
        <v>-3203</v>
      </c>
      <c r="D30" s="110">
        <v>-1188</v>
      </c>
      <c r="E30" s="110">
        <f t="shared" si="2"/>
        <v>-4391</v>
      </c>
    </row>
    <row r="31" spans="2:6" ht="15.75" thickBot="1" x14ac:dyDescent="0.3">
      <c r="B31" s="9" t="s">
        <v>55</v>
      </c>
      <c r="C31" s="161">
        <v>2443</v>
      </c>
      <c r="D31" s="158">
        <v>432</v>
      </c>
      <c r="E31" s="161">
        <f t="shared" si="2"/>
        <v>2875</v>
      </c>
    </row>
    <row r="32" spans="2:6" ht="15.75" thickBot="1" x14ac:dyDescent="0.3">
      <c r="B32" s="31" t="s">
        <v>100</v>
      </c>
      <c r="C32" s="162">
        <f>+C26+SUM(C27:C31)</f>
        <v>1814</v>
      </c>
      <c r="D32" s="162">
        <f>+D26+SUM(D27:D31)</f>
        <v>-2531</v>
      </c>
      <c r="E32" s="162">
        <f t="shared" si="2"/>
        <v>-717</v>
      </c>
    </row>
    <row r="33" spans="2:5" ht="15.75" thickBot="1" x14ac:dyDescent="0.3">
      <c r="B33" s="9" t="s">
        <v>101</v>
      </c>
      <c r="C33" s="111">
        <v>-300</v>
      </c>
      <c r="D33" s="109">
        <v>2438</v>
      </c>
      <c r="E33" s="111">
        <f t="shared" si="2"/>
        <v>2138</v>
      </c>
    </row>
    <row r="34" spans="2:5" ht="15.75" thickBot="1" x14ac:dyDescent="0.3">
      <c r="B34" s="31" t="s">
        <v>102</v>
      </c>
      <c r="C34" s="159">
        <f>+C32+C33</f>
        <v>1514</v>
      </c>
      <c r="D34" s="159">
        <f>+D32+D33</f>
        <v>-93</v>
      </c>
      <c r="E34" s="159">
        <f t="shared" si="2"/>
        <v>1421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H126"/>
  <sheetViews>
    <sheetView showGridLines="0" workbookViewId="0"/>
  </sheetViews>
  <sheetFormatPr baseColWidth="10" defaultRowHeight="15" x14ac:dyDescent="0.25"/>
  <cols>
    <col min="1" max="1" width="3.7109375" customWidth="1"/>
    <col min="2" max="2" width="52.42578125" bestFit="1" customWidth="1"/>
    <col min="3" max="4" width="11.42578125" style="1"/>
    <col min="5" max="5" width="11.42578125" style="186"/>
  </cols>
  <sheetData>
    <row r="1" spans="2:8" ht="11.25" customHeight="1" x14ac:dyDescent="0.25"/>
    <row r="2" spans="2:8" ht="30.75" customHeight="1" x14ac:dyDescent="0.25">
      <c r="B2" s="15" t="s">
        <v>103</v>
      </c>
    </row>
    <row r="3" spans="2:8" s="45" customFormat="1" ht="11.25" customHeight="1" thickBot="1" x14ac:dyDescent="0.25">
      <c r="B3" s="18" t="s">
        <v>104</v>
      </c>
      <c r="C3" s="80" t="s">
        <v>227</v>
      </c>
      <c r="D3" s="80" t="s">
        <v>228</v>
      </c>
      <c r="E3" s="80" t="s">
        <v>154</v>
      </c>
    </row>
    <row r="4" spans="2:8" s="45" customFormat="1" ht="11.25" customHeight="1" x14ac:dyDescent="0.2">
      <c r="B4" s="19" t="s">
        <v>47</v>
      </c>
      <c r="C4" s="171">
        <v>0</v>
      </c>
      <c r="D4" s="171">
        <v>0</v>
      </c>
      <c r="E4" s="195" t="s">
        <v>1</v>
      </c>
    </row>
    <row r="5" spans="2:8" s="45" customFormat="1" ht="11.25" customHeight="1" thickBot="1" x14ac:dyDescent="0.25">
      <c r="B5" s="21" t="s">
        <v>48</v>
      </c>
      <c r="C5" s="112">
        <v>-24</v>
      </c>
      <c r="D5" s="112">
        <v>-29</v>
      </c>
      <c r="E5" s="196">
        <f t="shared" ref="E5:E15" si="0">+C5/D5-1</f>
        <v>-0.17241379310344829</v>
      </c>
    </row>
    <row r="6" spans="2:8" s="45" customFormat="1" ht="11.25" customHeight="1" thickBot="1" x14ac:dyDescent="0.25">
      <c r="B6" s="11" t="s">
        <v>105</v>
      </c>
      <c r="C6" s="169">
        <f>+C4+C5</f>
        <v>-24</v>
      </c>
      <c r="D6" s="169">
        <f>+D4+D5</f>
        <v>-29</v>
      </c>
      <c r="E6" s="197">
        <f t="shared" si="0"/>
        <v>-0.17241379310344829</v>
      </c>
    </row>
    <row r="7" spans="2:8" s="45" customFormat="1" ht="11.25" customHeight="1" x14ac:dyDescent="0.2">
      <c r="B7" s="13" t="s">
        <v>86</v>
      </c>
      <c r="C7" s="172">
        <v>-45</v>
      </c>
      <c r="D7" s="172">
        <v>-96</v>
      </c>
      <c r="E7" s="198">
        <f t="shared" si="0"/>
        <v>-0.53125</v>
      </c>
    </row>
    <row r="8" spans="2:8" s="45" customFormat="1" ht="11.25" customHeight="1" x14ac:dyDescent="0.2">
      <c r="B8" s="5" t="s">
        <v>52</v>
      </c>
      <c r="C8" s="142">
        <v>28</v>
      </c>
      <c r="D8" s="142">
        <v>60</v>
      </c>
      <c r="E8" s="195">
        <v>1</v>
      </c>
    </row>
    <row r="9" spans="2:8" s="45" customFormat="1" ht="11.25" customHeight="1" x14ac:dyDescent="0.2">
      <c r="B9" s="13" t="s">
        <v>53</v>
      </c>
      <c r="C9" s="122">
        <v>-5</v>
      </c>
      <c r="D9" s="122">
        <v>-5</v>
      </c>
      <c r="E9" s="198">
        <f t="shared" ref="E9" si="1">+C9/D9-1</f>
        <v>0</v>
      </c>
    </row>
    <row r="10" spans="2:8" s="45" customFormat="1" ht="11.25" customHeight="1" x14ac:dyDescent="0.2">
      <c r="B10" s="93" t="s">
        <v>54</v>
      </c>
      <c r="C10" s="142">
        <v>-4</v>
      </c>
      <c r="D10" s="142">
        <v>-2</v>
      </c>
      <c r="E10" s="149">
        <v>1</v>
      </c>
    </row>
    <row r="11" spans="2:8" s="45" customFormat="1" ht="11.25" customHeight="1" thickBot="1" x14ac:dyDescent="0.25">
      <c r="B11" s="21" t="s">
        <v>55</v>
      </c>
      <c r="C11" s="264">
        <v>3709</v>
      </c>
      <c r="D11" s="265">
        <v>531</v>
      </c>
      <c r="E11" s="196">
        <f t="shared" si="0"/>
        <v>5.9849340866290017</v>
      </c>
    </row>
    <row r="12" spans="2:8" s="45" customFormat="1" ht="11.25" customHeight="1" thickBot="1" x14ac:dyDescent="0.25">
      <c r="B12" s="11" t="s">
        <v>106</v>
      </c>
      <c r="C12" s="169">
        <f>+SUM(C6:C11)</f>
        <v>3659</v>
      </c>
      <c r="D12" s="169">
        <f>+SUM(D6:D11)</f>
        <v>459</v>
      </c>
      <c r="E12" s="197">
        <f t="shared" si="0"/>
        <v>6.9716775599128544</v>
      </c>
    </row>
    <row r="13" spans="2:8" s="45" customFormat="1" ht="11.25" customHeight="1" thickBot="1" x14ac:dyDescent="0.25">
      <c r="B13" s="10" t="s">
        <v>107</v>
      </c>
      <c r="C13" s="221">
        <v>3659</v>
      </c>
      <c r="D13" s="221">
        <v>459</v>
      </c>
      <c r="E13" s="199">
        <f t="shared" si="0"/>
        <v>6.9716775599128544</v>
      </c>
    </row>
    <row r="14" spans="2:8" s="45" customFormat="1" ht="11.25" customHeight="1" thickBot="1" x14ac:dyDescent="0.25">
      <c r="B14" s="11" t="s">
        <v>4</v>
      </c>
      <c r="C14" s="179">
        <v>3663</v>
      </c>
      <c r="D14" s="179">
        <v>466</v>
      </c>
      <c r="E14" s="197">
        <f t="shared" si="0"/>
        <v>6.8605150214592276</v>
      </c>
    </row>
    <row r="15" spans="2:8" s="45" customFormat="1" ht="11.25" customHeight="1" thickBot="1" x14ac:dyDescent="0.25">
      <c r="B15" s="10" t="s">
        <v>108</v>
      </c>
      <c r="C15" s="222">
        <v>3680</v>
      </c>
      <c r="D15" s="222">
        <v>560</v>
      </c>
      <c r="E15" s="199">
        <f t="shared" si="0"/>
        <v>5.5714285714285712</v>
      </c>
      <c r="H15" s="190"/>
    </row>
    <row r="16" spans="2:8" s="45" customFormat="1" ht="11.25" customHeight="1" x14ac:dyDescent="0.2">
      <c r="C16" s="74"/>
      <c r="D16" s="74"/>
      <c r="E16" s="200"/>
    </row>
    <row r="17" spans="2:5" s="45" customFormat="1" ht="11.25" customHeight="1" x14ac:dyDescent="0.2">
      <c r="C17" s="74"/>
      <c r="D17" s="74"/>
      <c r="E17" s="201"/>
    </row>
    <row r="18" spans="2:5" s="45" customFormat="1" ht="11.25" customHeight="1" x14ac:dyDescent="0.2">
      <c r="C18" s="74"/>
      <c r="D18" s="74"/>
      <c r="E18" s="201"/>
    </row>
    <row r="19" spans="2:5" s="45" customFormat="1" ht="11.25" customHeight="1" x14ac:dyDescent="0.2">
      <c r="B19" s="14" t="s">
        <v>109</v>
      </c>
      <c r="C19" s="74"/>
      <c r="D19" s="74"/>
      <c r="E19" s="201"/>
    </row>
    <row r="20" spans="2:5" s="45" customFormat="1" ht="11.25" x14ac:dyDescent="0.2">
      <c r="C20" s="74"/>
      <c r="D20" s="74"/>
      <c r="E20" s="201"/>
    </row>
    <row r="21" spans="2:5" s="45" customFormat="1" ht="11.25" customHeight="1" thickBot="1" x14ac:dyDescent="0.25">
      <c r="B21" s="18" t="s">
        <v>104</v>
      </c>
      <c r="C21" s="80" t="s">
        <v>227</v>
      </c>
      <c r="D21" s="80" t="s">
        <v>228</v>
      </c>
      <c r="E21" s="80" t="s">
        <v>154</v>
      </c>
    </row>
    <row r="22" spans="2:5" s="45" customFormat="1" ht="11.25" customHeight="1" x14ac:dyDescent="0.2">
      <c r="B22" s="96" t="s">
        <v>47</v>
      </c>
      <c r="C22" s="116">
        <v>28402</v>
      </c>
      <c r="D22" s="116">
        <v>31930</v>
      </c>
      <c r="E22" s="202">
        <f t="shared" ref="E22:E34" si="2">+C22/D22-1</f>
        <v>-0.11049170059505165</v>
      </c>
    </row>
    <row r="23" spans="2:5" s="45" customFormat="1" ht="11.25" customHeight="1" x14ac:dyDescent="0.2">
      <c r="B23" s="103" t="s">
        <v>48</v>
      </c>
      <c r="C23" s="115">
        <v>-24375</v>
      </c>
      <c r="D23" s="115">
        <v>-28661</v>
      </c>
      <c r="E23" s="150">
        <f t="shared" si="2"/>
        <v>-0.14954118837444608</v>
      </c>
    </row>
    <row r="24" spans="2:5" s="45" customFormat="1" ht="22.5" x14ac:dyDescent="0.2">
      <c r="B24" s="133" t="s">
        <v>84</v>
      </c>
      <c r="C24" s="114">
        <v>-2337</v>
      </c>
      <c r="D24" s="114">
        <v>-3464</v>
      </c>
      <c r="E24" s="149">
        <f t="shared" si="2"/>
        <v>-0.32534642032332561</v>
      </c>
    </row>
    <row r="25" spans="2:5" s="45" customFormat="1" ht="11.25" customHeight="1" thickBot="1" x14ac:dyDescent="0.25">
      <c r="B25" s="105" t="s">
        <v>85</v>
      </c>
      <c r="C25" s="189">
        <v>1603</v>
      </c>
      <c r="D25" s="112">
        <v>617</v>
      </c>
      <c r="E25" s="154">
        <f>+C25/D25-1</f>
        <v>1.5980551053484602</v>
      </c>
    </row>
    <row r="26" spans="2:5" s="45" customFormat="1" ht="11.25" customHeight="1" thickBot="1" x14ac:dyDescent="0.25">
      <c r="B26" s="95" t="s">
        <v>51</v>
      </c>
      <c r="C26" s="141">
        <f>+SUM(C22:C25)</f>
        <v>3293</v>
      </c>
      <c r="D26" s="141">
        <f>+SUM(D22:D25)</f>
        <v>422</v>
      </c>
      <c r="E26" s="188">
        <f t="shared" si="2"/>
        <v>6.8033175355450233</v>
      </c>
    </row>
    <row r="27" spans="2:5" s="45" customFormat="1" ht="11.25" customHeight="1" x14ac:dyDescent="0.2">
      <c r="B27" s="103" t="s">
        <v>53</v>
      </c>
      <c r="C27" s="220">
        <v>-1667</v>
      </c>
      <c r="D27" s="220">
        <v>-1354</v>
      </c>
      <c r="E27" s="150">
        <f t="shared" si="2"/>
        <v>0.23116691285081248</v>
      </c>
    </row>
    <row r="28" spans="2:5" s="45" customFormat="1" ht="11.25" customHeight="1" x14ac:dyDescent="0.2">
      <c r="B28" s="93" t="s">
        <v>54</v>
      </c>
      <c r="C28" s="114">
        <v>-2920</v>
      </c>
      <c r="D28" s="114">
        <v>-2443</v>
      </c>
      <c r="E28" s="149">
        <f t="shared" si="2"/>
        <v>0.19525173966434717</v>
      </c>
    </row>
    <row r="29" spans="2:5" s="45" customFormat="1" ht="11.25" customHeight="1" thickBot="1" x14ac:dyDescent="0.25">
      <c r="B29" s="105" t="s">
        <v>55</v>
      </c>
      <c r="C29" s="112">
        <v>100</v>
      </c>
      <c r="D29" s="189">
        <v>1633</v>
      </c>
      <c r="E29" s="154">
        <f>+C29/D29-1</f>
        <v>-0.93876301285976727</v>
      </c>
    </row>
    <row r="30" spans="2:5" s="45" customFormat="1" ht="11.25" customHeight="1" thickBot="1" x14ac:dyDescent="0.25">
      <c r="B30" s="177" t="s">
        <v>192</v>
      </c>
      <c r="C30" s="169">
        <f>+SUM(C26:C29)</f>
        <v>-1194</v>
      </c>
      <c r="D30" s="169">
        <f>+SUM(D26:D29)</f>
        <v>-1742</v>
      </c>
      <c r="E30" s="197">
        <f t="shared" si="2"/>
        <v>-0.31458094144661308</v>
      </c>
    </row>
    <row r="31" spans="2:5" s="45" customFormat="1" ht="11.25" customHeight="1" thickBot="1" x14ac:dyDescent="0.25">
      <c r="B31" s="105" t="s">
        <v>110</v>
      </c>
      <c r="C31" s="189">
        <v>-26</v>
      </c>
      <c r="D31" s="223">
        <v>-103</v>
      </c>
      <c r="E31" s="224">
        <f>+C31/D31-1</f>
        <v>-0.74757281553398058</v>
      </c>
    </row>
    <row r="32" spans="2:5" s="45" customFormat="1" ht="11.25" customHeight="1" thickBot="1" x14ac:dyDescent="0.25">
      <c r="B32" s="11" t="s">
        <v>193</v>
      </c>
      <c r="C32" s="169">
        <f>+C30+C31</f>
        <v>-1220</v>
      </c>
      <c r="D32" s="169">
        <f>+D30+D31</f>
        <v>-1845</v>
      </c>
      <c r="E32" s="197">
        <f t="shared" si="2"/>
        <v>-0.33875338753387529</v>
      </c>
    </row>
    <row r="33" spans="2:5" s="45" customFormat="1" ht="11.25" customHeight="1" thickBot="1" x14ac:dyDescent="0.25">
      <c r="B33" s="106" t="s">
        <v>4</v>
      </c>
      <c r="C33" s="225">
        <v>1293</v>
      </c>
      <c r="D33" s="225">
        <v>59</v>
      </c>
      <c r="E33" s="152">
        <f t="shared" si="2"/>
        <v>20.915254237288135</v>
      </c>
    </row>
    <row r="34" spans="2:5" s="45" customFormat="1" ht="11.25" customHeight="1" thickBot="1" x14ac:dyDescent="0.25">
      <c r="B34" s="95" t="s">
        <v>108</v>
      </c>
      <c r="C34" s="226">
        <v>1506</v>
      </c>
      <c r="D34" s="226">
        <v>4709</v>
      </c>
      <c r="E34" s="188">
        <f t="shared" si="2"/>
        <v>-0.68018687619452112</v>
      </c>
    </row>
    <row r="35" spans="2:5" s="45" customFormat="1" ht="11.25" customHeight="1" x14ac:dyDescent="0.2">
      <c r="C35" s="74"/>
      <c r="D35" s="74"/>
      <c r="E35" s="201"/>
    </row>
    <row r="36" spans="2:5" s="45" customFormat="1" ht="11.25" customHeight="1" x14ac:dyDescent="0.2">
      <c r="B36" s="14" t="s">
        <v>111</v>
      </c>
      <c r="C36" s="74"/>
      <c r="D36" s="74"/>
      <c r="E36" s="201"/>
    </row>
    <row r="37" spans="2:5" s="45" customFormat="1" ht="11.25" customHeight="1" x14ac:dyDescent="0.2">
      <c r="C37" s="74"/>
      <c r="D37" s="74"/>
      <c r="E37" s="201"/>
    </row>
    <row r="38" spans="2:5" s="45" customFormat="1" ht="11.25" customHeight="1" x14ac:dyDescent="0.2">
      <c r="B38" s="77" t="s">
        <v>112</v>
      </c>
      <c r="C38" s="74"/>
      <c r="D38" s="74"/>
      <c r="E38" s="201"/>
    </row>
    <row r="39" spans="2:5" s="45" customFormat="1" ht="11.25" customHeight="1" x14ac:dyDescent="0.2">
      <c r="C39" s="74"/>
      <c r="D39" s="74"/>
      <c r="E39" s="201"/>
    </row>
    <row r="40" spans="2:5" s="45" customFormat="1" ht="11.25" customHeight="1" thickBot="1" x14ac:dyDescent="0.25">
      <c r="B40" s="32" t="s">
        <v>104</v>
      </c>
      <c r="C40" s="80" t="s">
        <v>227</v>
      </c>
      <c r="D40" s="80" t="s">
        <v>228</v>
      </c>
      <c r="E40" s="80" t="s">
        <v>154</v>
      </c>
    </row>
    <row r="41" spans="2:5" s="45" customFormat="1" ht="11.25" customHeight="1" x14ac:dyDescent="0.2">
      <c r="B41" s="24" t="s">
        <v>47</v>
      </c>
      <c r="C41" s="116">
        <v>15214</v>
      </c>
      <c r="D41" s="116">
        <v>19065</v>
      </c>
      <c r="E41" s="203">
        <f t="shared" ref="E41:E51" si="3">+C41/D41-1</f>
        <v>-0.20199318122213483</v>
      </c>
    </row>
    <row r="42" spans="2:5" s="45" customFormat="1" ht="11.25" customHeight="1" x14ac:dyDescent="0.2">
      <c r="B42" s="33" t="s">
        <v>48</v>
      </c>
      <c r="C42" s="115">
        <v>-13945</v>
      </c>
      <c r="D42" s="115">
        <v>-16937</v>
      </c>
      <c r="E42" s="198">
        <f t="shared" si="3"/>
        <v>-0.17665466139221819</v>
      </c>
    </row>
    <row r="43" spans="2:5" s="45" customFormat="1" ht="22.5" x14ac:dyDescent="0.2">
      <c r="B43" s="34" t="s">
        <v>84</v>
      </c>
      <c r="C43" s="114">
        <v>-1648</v>
      </c>
      <c r="D43" s="114">
        <v>-3014</v>
      </c>
      <c r="E43" s="195">
        <f t="shared" si="3"/>
        <v>-0.4532183145321832</v>
      </c>
    </row>
    <row r="44" spans="2:5" s="45" customFormat="1" ht="11.25" customHeight="1" thickBot="1" x14ac:dyDescent="0.25">
      <c r="B44" s="39" t="s">
        <v>85</v>
      </c>
      <c r="C44" s="189">
        <v>1608</v>
      </c>
      <c r="D44" s="112">
        <v>622</v>
      </c>
      <c r="E44" s="196">
        <f>+C44/D44-1</f>
        <v>1.585209003215434</v>
      </c>
    </row>
    <row r="45" spans="2:5" s="45" customFormat="1" ht="11.25" customHeight="1" thickBot="1" x14ac:dyDescent="0.25">
      <c r="B45" s="40" t="s">
        <v>113</v>
      </c>
      <c r="C45" s="169">
        <f>+SUM(C41:C44)</f>
        <v>1229</v>
      </c>
      <c r="D45" s="169">
        <f>+SUM(D41:D44)</f>
        <v>-264</v>
      </c>
      <c r="E45" s="197" t="s">
        <v>1</v>
      </c>
    </row>
    <row r="46" spans="2:5" s="45" customFormat="1" ht="11.25" customHeight="1" x14ac:dyDescent="0.2">
      <c r="B46" s="33" t="s">
        <v>114</v>
      </c>
      <c r="C46" s="220">
        <v>-1138</v>
      </c>
      <c r="D46" s="172">
        <v>-809</v>
      </c>
      <c r="E46" s="198">
        <f t="shared" si="3"/>
        <v>0.4066749072929543</v>
      </c>
    </row>
    <row r="47" spans="2:5" s="45" customFormat="1" ht="11.25" customHeight="1" x14ac:dyDescent="0.2">
      <c r="B47" s="34" t="s">
        <v>54</v>
      </c>
      <c r="C47" s="114">
        <v>-2404</v>
      </c>
      <c r="D47" s="114">
        <v>-2083</v>
      </c>
      <c r="E47" s="195">
        <f t="shared" si="3"/>
        <v>0.15410465674507923</v>
      </c>
    </row>
    <row r="48" spans="2:5" s="45" customFormat="1" ht="11.25" customHeight="1" thickBot="1" x14ac:dyDescent="0.25">
      <c r="B48" s="39" t="s">
        <v>55</v>
      </c>
      <c r="C48" s="112">
        <v>232</v>
      </c>
      <c r="D48" s="189">
        <v>1106</v>
      </c>
      <c r="E48" s="196">
        <f t="shared" si="3"/>
        <v>-0.79023508137432186</v>
      </c>
    </row>
    <row r="49" spans="2:5" s="45" customFormat="1" ht="11.25" customHeight="1" thickBot="1" x14ac:dyDescent="0.25">
      <c r="B49" s="40" t="s">
        <v>106</v>
      </c>
      <c r="C49" s="169">
        <f>+SUM(C45:C48)</f>
        <v>-2081</v>
      </c>
      <c r="D49" s="169">
        <f>+SUM(D45:D48)</f>
        <v>-2050</v>
      </c>
      <c r="E49" s="197">
        <f t="shared" si="3"/>
        <v>1.5121951219512209E-2</v>
      </c>
    </row>
    <row r="50" spans="2:5" s="45" customFormat="1" ht="11.25" customHeight="1" thickBot="1" x14ac:dyDescent="0.25">
      <c r="B50" s="39" t="s">
        <v>115</v>
      </c>
      <c r="C50" s="173">
        <v>-26</v>
      </c>
      <c r="D50" s="173">
        <v>-101</v>
      </c>
      <c r="E50" s="196">
        <f t="shared" si="3"/>
        <v>-0.74257425742574257</v>
      </c>
    </row>
    <row r="51" spans="2:5" s="45" customFormat="1" ht="11.25" customHeight="1" thickBot="1" x14ac:dyDescent="0.25">
      <c r="B51" s="40" t="s">
        <v>155</v>
      </c>
      <c r="C51" s="169">
        <f>+C49+C50</f>
        <v>-2107</v>
      </c>
      <c r="D51" s="169">
        <f>+D49+D50</f>
        <v>-2151</v>
      </c>
      <c r="E51" s="197">
        <f t="shared" si="3"/>
        <v>-2.0455602045560184E-2</v>
      </c>
    </row>
    <row r="52" spans="2:5" s="45" customFormat="1" ht="11.25" customHeight="1" x14ac:dyDescent="0.2">
      <c r="C52" s="74"/>
      <c r="D52" s="74"/>
      <c r="E52" s="201"/>
    </row>
    <row r="53" spans="2:5" s="45" customFormat="1" ht="11.25" customHeight="1" x14ac:dyDescent="0.2">
      <c r="B53" s="78" t="s">
        <v>116</v>
      </c>
      <c r="E53" s="201"/>
    </row>
    <row r="54" spans="2:5" s="45" customFormat="1" ht="11.25" customHeight="1" x14ac:dyDescent="0.2">
      <c r="B54" s="76"/>
      <c r="E54" s="201"/>
    </row>
    <row r="55" spans="2:5" s="45" customFormat="1" ht="11.25" customHeight="1" thickBot="1" x14ac:dyDescent="0.25">
      <c r="B55" s="32" t="s">
        <v>104</v>
      </c>
      <c r="C55" s="80" t="s">
        <v>227</v>
      </c>
      <c r="D55" s="80" t="s">
        <v>228</v>
      </c>
      <c r="E55" s="80" t="s">
        <v>154</v>
      </c>
    </row>
    <row r="56" spans="2:5" s="45" customFormat="1" ht="11.25" customHeight="1" x14ac:dyDescent="0.2">
      <c r="B56" s="35" t="s">
        <v>117</v>
      </c>
      <c r="C56" s="116">
        <v>10171</v>
      </c>
      <c r="D56" s="116">
        <v>9975</v>
      </c>
      <c r="E56" s="203">
        <f t="shared" ref="E56:E64" si="4">+C56/D56-1</f>
        <v>1.9649122807017472E-2</v>
      </c>
    </row>
    <row r="57" spans="2:5" s="45" customFormat="1" ht="11.25" customHeight="1" x14ac:dyDescent="0.2">
      <c r="B57" s="33" t="s">
        <v>48</v>
      </c>
      <c r="C57" s="115">
        <v>-8121</v>
      </c>
      <c r="D57" s="115">
        <v>-9491</v>
      </c>
      <c r="E57" s="198">
        <f t="shared" si="4"/>
        <v>-0.14434727636708455</v>
      </c>
    </row>
    <row r="58" spans="2:5" s="45" customFormat="1" ht="23.25" thickBot="1" x14ac:dyDescent="0.25">
      <c r="B58" s="41" t="s">
        <v>84</v>
      </c>
      <c r="C58" s="174">
        <v>186</v>
      </c>
      <c r="D58" s="175">
        <v>2035</v>
      </c>
      <c r="E58" s="204">
        <f t="shared" si="4"/>
        <v>-0.90859950859950855</v>
      </c>
    </row>
    <row r="59" spans="2:5" s="45" customFormat="1" ht="11.25" customHeight="1" thickBot="1" x14ac:dyDescent="0.25">
      <c r="B59" s="42" t="s">
        <v>51</v>
      </c>
      <c r="C59" s="170">
        <f>+SUM(C56:C58)</f>
        <v>2236</v>
      </c>
      <c r="D59" s="170">
        <f>+SUM(D56:D58)</f>
        <v>2519</v>
      </c>
      <c r="E59" s="199">
        <f t="shared" si="4"/>
        <v>-0.11234616911472806</v>
      </c>
    </row>
    <row r="60" spans="2:5" s="45" customFormat="1" ht="11.25" customHeight="1" x14ac:dyDescent="0.2">
      <c r="B60" s="34" t="s">
        <v>114</v>
      </c>
      <c r="C60" s="176">
        <v>-294</v>
      </c>
      <c r="D60" s="176">
        <v>-238</v>
      </c>
      <c r="E60" s="195">
        <f t="shared" si="4"/>
        <v>0.23529411764705888</v>
      </c>
    </row>
    <row r="61" spans="2:5" s="45" customFormat="1" ht="11.25" customHeight="1" x14ac:dyDescent="0.2">
      <c r="B61" s="33" t="s">
        <v>54</v>
      </c>
      <c r="C61" s="122">
        <v>-285</v>
      </c>
      <c r="D61" s="122">
        <v>-138</v>
      </c>
      <c r="E61" s="198">
        <f t="shared" si="4"/>
        <v>1.0652173913043477</v>
      </c>
    </row>
    <row r="62" spans="2:5" s="45" customFormat="1" ht="11.25" customHeight="1" thickBot="1" x14ac:dyDescent="0.25">
      <c r="B62" s="41" t="s">
        <v>55</v>
      </c>
      <c r="C62" s="174">
        <v>-91</v>
      </c>
      <c r="D62" s="174">
        <v>434</v>
      </c>
      <c r="E62" s="205">
        <v>0</v>
      </c>
    </row>
    <row r="63" spans="2:5" s="45" customFormat="1" ht="11.25" customHeight="1" thickBot="1" x14ac:dyDescent="0.25">
      <c r="B63" s="43" t="s">
        <v>106</v>
      </c>
      <c r="C63" s="170">
        <f>+SUM(C59:C62)</f>
        <v>1566</v>
      </c>
      <c r="D63" s="170">
        <f>+SUM(D59:D62)</f>
        <v>2577</v>
      </c>
      <c r="E63" s="199">
        <f t="shared" si="4"/>
        <v>-0.39231664726426074</v>
      </c>
    </row>
    <row r="64" spans="2:5" s="45" customFormat="1" ht="11.25" customHeight="1" thickBot="1" x14ac:dyDescent="0.25">
      <c r="B64" s="40" t="s">
        <v>155</v>
      </c>
      <c r="C64" s="169">
        <f>+C63</f>
        <v>1566</v>
      </c>
      <c r="D64" s="169">
        <f>+D63</f>
        <v>2577</v>
      </c>
      <c r="E64" s="197">
        <f t="shared" si="4"/>
        <v>-0.39231664726426074</v>
      </c>
    </row>
    <row r="65" spans="2:5" s="45" customFormat="1" ht="11.25" customHeight="1" x14ac:dyDescent="0.2">
      <c r="C65" s="74"/>
      <c r="D65" s="74"/>
      <c r="E65" s="201"/>
    </row>
    <row r="66" spans="2:5" s="45" customFormat="1" ht="11.25" customHeight="1" x14ac:dyDescent="0.2">
      <c r="B66" s="14" t="s">
        <v>118</v>
      </c>
      <c r="C66" s="74"/>
      <c r="D66" s="74"/>
      <c r="E66" s="201"/>
    </row>
    <row r="67" spans="2:5" s="45" customFormat="1" ht="11.25" customHeight="1" x14ac:dyDescent="0.2">
      <c r="C67" s="74"/>
      <c r="D67" s="74"/>
      <c r="E67" s="201"/>
    </row>
    <row r="68" spans="2:5" s="45" customFormat="1" ht="11.25" customHeight="1" thickBot="1" x14ac:dyDescent="0.25">
      <c r="B68" s="18" t="s">
        <v>119</v>
      </c>
      <c r="C68" s="80" t="s">
        <v>227</v>
      </c>
      <c r="D68" s="80" t="s">
        <v>228</v>
      </c>
      <c r="E68" s="80" t="s">
        <v>154</v>
      </c>
    </row>
    <row r="69" spans="2:5" s="45" customFormat="1" ht="11.25" customHeight="1" x14ac:dyDescent="0.2">
      <c r="B69" s="99" t="s">
        <v>47</v>
      </c>
      <c r="C69" s="237">
        <v>2111</v>
      </c>
      <c r="D69" s="237">
        <v>2142</v>
      </c>
      <c r="E69" s="148">
        <f t="shared" ref="E69:E79" si="5">+C69/D69-1</f>
        <v>-1.4472455648926186E-2</v>
      </c>
    </row>
    <row r="70" spans="2:5" s="45" customFormat="1" ht="11.25" customHeight="1" x14ac:dyDescent="0.2">
      <c r="B70" s="5" t="s">
        <v>48</v>
      </c>
      <c r="C70" s="145">
        <v>-1708</v>
      </c>
      <c r="D70" s="145">
        <v>-1973</v>
      </c>
      <c r="E70" s="149">
        <f t="shared" si="5"/>
        <v>-0.13431322858590977</v>
      </c>
    </row>
    <row r="71" spans="2:5" s="45" customFormat="1" ht="11.25" x14ac:dyDescent="0.2">
      <c r="B71" s="92" t="s">
        <v>120</v>
      </c>
      <c r="C71" s="122">
        <v>-875</v>
      </c>
      <c r="D71" s="115">
        <v>-2485</v>
      </c>
      <c r="E71" s="206">
        <f t="shared" si="5"/>
        <v>-0.647887323943662</v>
      </c>
    </row>
    <row r="72" spans="2:5" s="45" customFormat="1" ht="11.25" customHeight="1" thickBot="1" x14ac:dyDescent="0.25">
      <c r="B72" s="9" t="s">
        <v>85</v>
      </c>
      <c r="C72" s="146">
        <v>-5</v>
      </c>
      <c r="D72" s="146">
        <v>-5</v>
      </c>
      <c r="E72" s="151">
        <f t="shared" si="5"/>
        <v>0</v>
      </c>
    </row>
    <row r="73" spans="2:5" s="45" customFormat="1" ht="11.25" customHeight="1" thickBot="1" x14ac:dyDescent="0.25">
      <c r="B73" s="10" t="s">
        <v>244</v>
      </c>
      <c r="C73" s="143">
        <f>+SUM(C69:C72)</f>
        <v>-477</v>
      </c>
      <c r="D73" s="143">
        <f>+SUM(D69:D72)</f>
        <v>-2321</v>
      </c>
      <c r="E73" s="152">
        <f t="shared" si="5"/>
        <v>-0.79448513571736323</v>
      </c>
    </row>
    <row r="74" spans="2:5" s="45" customFormat="1" ht="11.25" customHeight="1" x14ac:dyDescent="0.2">
      <c r="B74" s="5" t="s">
        <v>53</v>
      </c>
      <c r="C74" s="217">
        <v>-154</v>
      </c>
      <c r="D74" s="217">
        <v>-114</v>
      </c>
      <c r="E74" s="149">
        <f t="shared" si="5"/>
        <v>0.35087719298245612</v>
      </c>
    </row>
    <row r="75" spans="2:5" s="45" customFormat="1" ht="11.25" customHeight="1" x14ac:dyDescent="0.2">
      <c r="B75" s="13" t="s">
        <v>54</v>
      </c>
      <c r="C75" s="218">
        <v>-156</v>
      </c>
      <c r="D75" s="218">
        <v>-105</v>
      </c>
      <c r="E75" s="150">
        <f t="shared" si="5"/>
        <v>0.48571428571428577</v>
      </c>
    </row>
    <row r="76" spans="2:5" s="45" customFormat="1" ht="11.25" customHeight="1" thickBot="1" x14ac:dyDescent="0.25">
      <c r="B76" s="9" t="s">
        <v>55</v>
      </c>
      <c r="C76" s="227">
        <v>-31</v>
      </c>
      <c r="D76" s="227">
        <v>52</v>
      </c>
      <c r="E76" s="151" t="s">
        <v>1</v>
      </c>
    </row>
    <row r="77" spans="2:5" s="45" customFormat="1" ht="11.25" customHeight="1" thickBot="1" x14ac:dyDescent="0.25">
      <c r="B77" s="10" t="s">
        <v>100</v>
      </c>
      <c r="C77" s="143">
        <f>+SUM(C73:C76)</f>
        <v>-818</v>
      </c>
      <c r="D77" s="143">
        <f>+SUM(D73:D76)</f>
        <v>-2488</v>
      </c>
      <c r="E77" s="152">
        <f t="shared" si="5"/>
        <v>-0.6712218649517685</v>
      </c>
    </row>
    <row r="78" spans="2:5" s="45" customFormat="1" ht="11.25" customHeight="1" thickBot="1" x14ac:dyDescent="0.25">
      <c r="B78" s="9" t="s">
        <v>191</v>
      </c>
      <c r="C78" s="140">
        <v>0</v>
      </c>
      <c r="D78" s="140">
        <v>-2</v>
      </c>
      <c r="E78" s="151">
        <f>+C78/D78-1</f>
        <v>-1</v>
      </c>
    </row>
    <row r="79" spans="2:5" s="45" customFormat="1" ht="11.25" customHeight="1" thickBot="1" x14ac:dyDescent="0.25">
      <c r="B79" s="31" t="s">
        <v>245</v>
      </c>
      <c r="C79" s="143">
        <f>+C77+C78</f>
        <v>-818</v>
      </c>
      <c r="D79" s="143">
        <f>+D77+D78</f>
        <v>-2490</v>
      </c>
      <c r="E79" s="152">
        <f t="shared" si="5"/>
        <v>-0.6714859437751004</v>
      </c>
    </row>
    <row r="80" spans="2:5" s="45" customFormat="1" ht="11.25" customHeight="1" x14ac:dyDescent="0.2">
      <c r="C80" s="74"/>
      <c r="D80" s="74"/>
      <c r="E80" s="201"/>
    </row>
    <row r="81" spans="2:5" s="45" customFormat="1" ht="12.75" x14ac:dyDescent="0.2">
      <c r="B81" s="14" t="s">
        <v>122</v>
      </c>
      <c r="C81" s="74"/>
      <c r="D81" s="74"/>
      <c r="E81" s="201"/>
    </row>
    <row r="82" spans="2:5" s="45" customFormat="1" ht="11.25" customHeight="1" x14ac:dyDescent="0.2">
      <c r="C82" s="74"/>
      <c r="D82" s="74"/>
      <c r="E82" s="201"/>
    </row>
    <row r="83" spans="2:5" s="45" customFormat="1" ht="11.25" customHeight="1" thickBot="1" x14ac:dyDescent="0.25">
      <c r="B83" s="18" t="s">
        <v>119</v>
      </c>
      <c r="C83" s="80" t="s">
        <v>227</v>
      </c>
      <c r="D83" s="80" t="s">
        <v>228</v>
      </c>
      <c r="E83" s="80" t="s">
        <v>154</v>
      </c>
    </row>
    <row r="84" spans="2:5" s="45" customFormat="1" ht="11.25" customHeight="1" x14ac:dyDescent="0.2">
      <c r="B84" s="19" t="s">
        <v>47</v>
      </c>
      <c r="C84" s="116">
        <v>906</v>
      </c>
      <c r="D84" s="116">
        <v>748</v>
      </c>
      <c r="E84" s="203">
        <f t="shared" ref="E84:E88" si="6">+C84/D84-1</f>
        <v>0.21122994652406413</v>
      </c>
    </row>
    <row r="85" spans="2:5" s="45" customFormat="1" ht="11.25" customHeight="1" thickBot="1" x14ac:dyDescent="0.25">
      <c r="B85" s="12" t="s">
        <v>48</v>
      </c>
      <c r="C85" s="189">
        <v>-601</v>
      </c>
      <c r="D85" s="189">
        <v>-260</v>
      </c>
      <c r="E85" s="196">
        <f t="shared" si="6"/>
        <v>1.3115384615384613</v>
      </c>
    </row>
    <row r="86" spans="2:5" s="45" customFormat="1" ht="11.25" customHeight="1" thickBot="1" x14ac:dyDescent="0.25">
      <c r="B86" s="11" t="s">
        <v>51</v>
      </c>
      <c r="C86" s="169">
        <f>+SUM(C84:C85)</f>
        <v>305</v>
      </c>
      <c r="D86" s="169">
        <f>+SUM(D84:D85)</f>
        <v>488</v>
      </c>
      <c r="E86" s="197">
        <f t="shared" si="6"/>
        <v>-0.375</v>
      </c>
    </row>
    <row r="87" spans="2:5" s="45" customFormat="1" ht="11.25" customHeight="1" x14ac:dyDescent="0.2">
      <c r="B87" s="7" t="s">
        <v>123</v>
      </c>
      <c r="C87" s="172">
        <v>-81</v>
      </c>
      <c r="D87" s="172">
        <v>-193</v>
      </c>
      <c r="E87" s="198">
        <f t="shared" si="6"/>
        <v>-0.58031088082901561</v>
      </c>
    </row>
    <row r="88" spans="2:5" s="45" customFormat="1" ht="11.25" customHeight="1" x14ac:dyDescent="0.2">
      <c r="B88" s="5" t="s">
        <v>54</v>
      </c>
      <c r="C88" s="142">
        <v>-75</v>
      </c>
      <c r="D88" s="142">
        <v>-117</v>
      </c>
      <c r="E88" s="195">
        <f t="shared" si="6"/>
        <v>-0.35897435897435892</v>
      </c>
    </row>
    <row r="89" spans="2:5" s="45" customFormat="1" ht="11.25" customHeight="1" thickBot="1" x14ac:dyDescent="0.25">
      <c r="B89" s="21" t="s">
        <v>55</v>
      </c>
      <c r="C89" s="112">
        <v>-10</v>
      </c>
      <c r="D89" s="112">
        <v>41</v>
      </c>
      <c r="E89" s="196">
        <f>+C89/D89-1</f>
        <v>-1.2439024390243902</v>
      </c>
    </row>
    <row r="90" spans="2:5" s="45" customFormat="1" ht="11.25" customHeight="1" thickBot="1" x14ac:dyDescent="0.25">
      <c r="B90" s="177" t="s">
        <v>156</v>
      </c>
      <c r="C90" s="169">
        <f>+SUM(C86:C89)</f>
        <v>139</v>
      </c>
      <c r="D90" s="169">
        <f>+SUM(D86:D89)</f>
        <v>219</v>
      </c>
      <c r="E90" s="197">
        <f>+C90/D90-1</f>
        <v>-0.36529680365296802</v>
      </c>
    </row>
    <row r="91" spans="2:5" s="45" customFormat="1" ht="11.25" customHeight="1" thickBot="1" x14ac:dyDescent="0.25">
      <c r="B91" s="31" t="s">
        <v>157</v>
      </c>
      <c r="C91" s="138">
        <f>+C90</f>
        <v>139</v>
      </c>
      <c r="D91" s="138">
        <f>+D90</f>
        <v>219</v>
      </c>
      <c r="E91" s="228">
        <f>+C91/D91-1</f>
        <v>-0.36529680365296802</v>
      </c>
    </row>
    <row r="92" spans="2:5" s="45" customFormat="1" ht="11.25" customHeight="1" x14ac:dyDescent="0.2">
      <c r="C92" s="74"/>
      <c r="D92" s="74"/>
      <c r="E92" s="187"/>
    </row>
    <row r="93" spans="2:5" s="45" customFormat="1" ht="11.25" customHeight="1" x14ac:dyDescent="0.2">
      <c r="B93" s="14" t="s">
        <v>124</v>
      </c>
      <c r="C93" s="74"/>
      <c r="D93" s="74"/>
      <c r="E93" s="187"/>
    </row>
    <row r="94" spans="2:5" s="45" customFormat="1" ht="11.25" customHeight="1" x14ac:dyDescent="0.2">
      <c r="C94" s="74"/>
      <c r="D94" s="74"/>
      <c r="E94" s="187"/>
    </row>
    <row r="95" spans="2:5" s="45" customFormat="1" ht="11.25" customHeight="1" thickBot="1" x14ac:dyDescent="0.25">
      <c r="B95" s="32" t="s">
        <v>119</v>
      </c>
      <c r="C95" s="80" t="s">
        <v>227</v>
      </c>
      <c r="D95" s="80" t="s">
        <v>228</v>
      </c>
      <c r="E95" s="80" t="s">
        <v>154</v>
      </c>
    </row>
    <row r="96" spans="2:5" s="45" customFormat="1" ht="11.25" customHeight="1" x14ac:dyDescent="0.2">
      <c r="B96" s="19" t="s">
        <v>47</v>
      </c>
      <c r="C96" s="233">
        <v>8294</v>
      </c>
      <c r="D96" s="233">
        <v>11723</v>
      </c>
      <c r="E96" s="203">
        <f t="shared" ref="E96:E97" si="7">+C96/D96-1</f>
        <v>-0.29250191930393243</v>
      </c>
    </row>
    <row r="97" spans="2:5" s="45" customFormat="1" ht="12" thickBot="1" x14ac:dyDescent="0.25">
      <c r="B97" s="21" t="s">
        <v>48</v>
      </c>
      <c r="C97" s="232">
        <v>-7560</v>
      </c>
      <c r="D97" s="232">
        <v>-6660</v>
      </c>
      <c r="E97" s="196">
        <f t="shared" si="7"/>
        <v>0.13513513513513509</v>
      </c>
    </row>
    <row r="98" spans="2:5" s="45" customFormat="1" ht="11.25" customHeight="1" thickBot="1" x14ac:dyDescent="0.25">
      <c r="B98" s="10" t="s">
        <v>51</v>
      </c>
      <c r="C98" s="170">
        <f>+SUM(C96:C97)</f>
        <v>734</v>
      </c>
      <c r="D98" s="170">
        <f>+SUM(D96:D97)</f>
        <v>5063</v>
      </c>
      <c r="E98" s="199">
        <f t="shared" ref="E98:E103" si="8">+C98/D98-1</f>
        <v>-0.85502666403318195</v>
      </c>
    </row>
    <row r="99" spans="2:5" s="45" customFormat="1" ht="11.25" customHeight="1" x14ac:dyDescent="0.2">
      <c r="B99" s="5" t="s">
        <v>53</v>
      </c>
      <c r="C99" s="229">
        <v>-641</v>
      </c>
      <c r="D99" s="229">
        <v>-784</v>
      </c>
      <c r="E99" s="195">
        <f t="shared" si="8"/>
        <v>-0.18239795918367352</v>
      </c>
    </row>
    <row r="100" spans="2:5" s="45" customFormat="1" ht="11.25" customHeight="1" x14ac:dyDescent="0.2">
      <c r="B100" s="13" t="s">
        <v>54</v>
      </c>
      <c r="C100" s="230">
        <v>-999</v>
      </c>
      <c r="D100" s="230">
        <v>-758</v>
      </c>
      <c r="E100" s="198">
        <f t="shared" si="8"/>
        <v>0.31794195250659629</v>
      </c>
    </row>
    <row r="101" spans="2:5" s="45" customFormat="1" ht="11.25" customHeight="1" thickBot="1" x14ac:dyDescent="0.25">
      <c r="B101" s="9" t="s">
        <v>55</v>
      </c>
      <c r="C101" s="231">
        <v>527</v>
      </c>
      <c r="D101" s="231">
        <v>279</v>
      </c>
      <c r="E101" s="204">
        <f t="shared" si="8"/>
        <v>0.88888888888888884</v>
      </c>
    </row>
    <row r="102" spans="2:5" s="45" customFormat="1" ht="11.25" customHeight="1" thickBot="1" x14ac:dyDescent="0.25">
      <c r="B102" s="10" t="s">
        <v>106</v>
      </c>
      <c r="C102" s="170">
        <f>+SUM(C98:C101)</f>
        <v>-379</v>
      </c>
      <c r="D102" s="170">
        <f>+SUM(D98:D101)</f>
        <v>3800</v>
      </c>
      <c r="E102" s="199">
        <f t="shared" si="8"/>
        <v>-1.0997368421052631</v>
      </c>
    </row>
    <row r="103" spans="2:5" s="45" customFormat="1" ht="11.25" customHeight="1" thickBot="1" x14ac:dyDescent="0.25">
      <c r="B103" s="9" t="s">
        <v>110</v>
      </c>
      <c r="C103" s="234">
        <v>-306</v>
      </c>
      <c r="D103" s="178">
        <v>-197</v>
      </c>
      <c r="E103" s="204">
        <f t="shared" si="8"/>
        <v>0.5532994923857868</v>
      </c>
    </row>
    <row r="104" spans="2:5" s="45" customFormat="1" ht="11.25" customHeight="1" thickBot="1" x14ac:dyDescent="0.25">
      <c r="B104" s="10" t="s">
        <v>126</v>
      </c>
      <c r="C104" s="170">
        <f>+C102+C103</f>
        <v>-685</v>
      </c>
      <c r="D104" s="170">
        <f>+D102+D103</f>
        <v>3603</v>
      </c>
      <c r="E104" s="199">
        <f t="shared" ref="E104:E106" si="9">+C104/D104-1</f>
        <v>-1.1901193449902858</v>
      </c>
    </row>
    <row r="105" spans="2:5" s="45" customFormat="1" ht="11.25" customHeight="1" thickBot="1" x14ac:dyDescent="0.25">
      <c r="B105" s="11" t="s">
        <v>4</v>
      </c>
      <c r="C105" s="179">
        <v>-185</v>
      </c>
      <c r="D105" s="179">
        <v>3900</v>
      </c>
      <c r="E105" s="197">
        <f t="shared" si="9"/>
        <v>-1.0474358974358975</v>
      </c>
    </row>
    <row r="106" spans="2:5" s="45" customFormat="1" ht="11.25" customHeight="1" thickBot="1" x14ac:dyDescent="0.25">
      <c r="B106" s="10" t="s">
        <v>108</v>
      </c>
      <c r="C106" s="180">
        <v>-117</v>
      </c>
      <c r="D106" s="180">
        <v>3864</v>
      </c>
      <c r="E106" s="199">
        <f t="shared" si="9"/>
        <v>-1.03027950310559</v>
      </c>
    </row>
    <row r="107" spans="2:5" s="45" customFormat="1" ht="11.25" customHeight="1" x14ac:dyDescent="0.2">
      <c r="C107" s="74"/>
      <c r="D107" s="74"/>
      <c r="E107" s="201"/>
    </row>
    <row r="108" spans="2:5" s="45" customFormat="1" ht="11.25" customHeight="1" x14ac:dyDescent="0.2">
      <c r="B108" s="14" t="s">
        <v>127</v>
      </c>
      <c r="C108" s="74"/>
      <c r="D108" s="74"/>
      <c r="E108" s="201"/>
    </row>
    <row r="109" spans="2:5" s="45" customFormat="1" ht="11.25" x14ac:dyDescent="0.2">
      <c r="C109" s="74"/>
      <c r="D109" s="74"/>
      <c r="E109" s="201"/>
    </row>
    <row r="110" spans="2:5" s="45" customFormat="1" ht="11.25" customHeight="1" thickBot="1" x14ac:dyDescent="0.25">
      <c r="B110" s="18" t="s">
        <v>158</v>
      </c>
      <c r="C110" s="80" t="s">
        <v>227</v>
      </c>
      <c r="D110" s="80" t="s">
        <v>228</v>
      </c>
      <c r="E110" s="80" t="s">
        <v>154</v>
      </c>
    </row>
    <row r="111" spans="2:5" s="45" customFormat="1" ht="11.25" customHeight="1" thickBot="1" x14ac:dyDescent="0.25">
      <c r="B111" s="181" t="s">
        <v>53</v>
      </c>
      <c r="C111" s="175">
        <v>-397</v>
      </c>
      <c r="D111" s="175">
        <v>-703</v>
      </c>
      <c r="E111" s="207">
        <f t="shared" ref="E111:E115" si="10">+C111/D111-1</f>
        <v>-0.43527738264580373</v>
      </c>
    </row>
    <row r="112" spans="2:5" s="45" customFormat="1" ht="11.25" customHeight="1" thickBot="1" x14ac:dyDescent="0.25">
      <c r="B112" s="144" t="s">
        <v>128</v>
      </c>
      <c r="C112" s="180">
        <v>-397</v>
      </c>
      <c r="D112" s="180">
        <v>-703</v>
      </c>
      <c r="E112" s="208">
        <f t="shared" si="10"/>
        <v>-0.43527738264580373</v>
      </c>
    </row>
    <row r="113" spans="1:6" s="45" customFormat="1" ht="11.25" customHeight="1" thickBot="1" x14ac:dyDescent="0.25">
      <c r="B113" s="95" t="s">
        <v>121</v>
      </c>
      <c r="C113" s="235">
        <v>-397</v>
      </c>
      <c r="D113" s="235">
        <v>-703</v>
      </c>
      <c r="E113" s="188">
        <f t="shared" si="10"/>
        <v>-0.43527738264580373</v>
      </c>
    </row>
    <row r="114" spans="1:6" s="45" customFormat="1" ht="11.25" customHeight="1" thickBot="1" x14ac:dyDescent="0.25">
      <c r="B114" s="106" t="s">
        <v>4</v>
      </c>
      <c r="C114" s="180">
        <v>-397</v>
      </c>
      <c r="D114" s="180">
        <v>-703</v>
      </c>
      <c r="E114" s="152">
        <f t="shared" si="10"/>
        <v>-0.43527738264580373</v>
      </c>
    </row>
    <row r="115" spans="1:6" s="45" customFormat="1" ht="11.25" customHeight="1" thickBot="1" x14ac:dyDescent="0.25">
      <c r="B115" s="95" t="s">
        <v>108</v>
      </c>
      <c r="C115" s="175">
        <v>-397</v>
      </c>
      <c r="D115" s="175">
        <v>-703</v>
      </c>
      <c r="E115" s="188">
        <f t="shared" si="10"/>
        <v>-0.43527738264580373</v>
      </c>
    </row>
    <row r="116" spans="1:6" s="45" customFormat="1" ht="11.25" customHeight="1" x14ac:dyDescent="0.2">
      <c r="C116" s="74"/>
      <c r="D116" s="74"/>
      <c r="E116" s="201"/>
    </row>
    <row r="117" spans="1:6" s="45" customFormat="1" ht="11.25" customHeight="1" x14ac:dyDescent="0.2">
      <c r="C117" s="74"/>
      <c r="D117" s="74"/>
      <c r="E117" s="187"/>
    </row>
    <row r="118" spans="1:6" s="45" customFormat="1" ht="11.25" customHeight="1" x14ac:dyDescent="0.2">
      <c r="C118" s="74"/>
      <c r="D118" s="74"/>
      <c r="E118" s="187"/>
    </row>
    <row r="119" spans="1:6" s="45" customFormat="1" ht="11.25" customHeight="1" x14ac:dyDescent="0.2">
      <c r="C119" s="74"/>
      <c r="D119" s="74"/>
      <c r="E119" s="187"/>
    </row>
    <row r="120" spans="1:6" s="45" customFormat="1" ht="11.25" customHeight="1" x14ac:dyDescent="0.2">
      <c r="C120" s="74"/>
      <c r="D120" s="74"/>
      <c r="E120" s="187"/>
    </row>
    <row r="121" spans="1:6" s="45" customFormat="1" ht="11.25" customHeight="1" x14ac:dyDescent="0.2">
      <c r="C121" s="74"/>
      <c r="D121" s="74"/>
      <c r="E121" s="187"/>
    </row>
    <row r="122" spans="1:6" s="45" customFormat="1" ht="11.25" customHeight="1" x14ac:dyDescent="0.2">
      <c r="C122" s="74"/>
      <c r="D122" s="74"/>
      <c r="E122" s="187"/>
    </row>
    <row r="123" spans="1:6" s="45" customFormat="1" ht="11.25" customHeight="1" x14ac:dyDescent="0.2">
      <c r="C123" s="74"/>
      <c r="D123" s="74"/>
      <c r="E123" s="187"/>
    </row>
    <row r="124" spans="1:6" s="45" customFormat="1" ht="11.25" customHeight="1" x14ac:dyDescent="0.2">
      <c r="C124" s="74"/>
      <c r="D124" s="74"/>
      <c r="E124" s="187"/>
    </row>
    <row r="125" spans="1:6" s="45" customFormat="1" ht="11.25" customHeight="1" x14ac:dyDescent="0.2">
      <c r="C125" s="74"/>
      <c r="D125" s="74"/>
      <c r="E125" s="187"/>
    </row>
    <row r="126" spans="1:6" s="45" customFormat="1" ht="11.25" customHeight="1" x14ac:dyDescent="0.25">
      <c r="A126"/>
      <c r="B126"/>
      <c r="C126" s="1"/>
      <c r="D126" s="1"/>
      <c r="E126" s="186"/>
      <c r="F12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B1:E108"/>
  <sheetViews>
    <sheetView showGridLines="0" workbookViewId="0"/>
  </sheetViews>
  <sheetFormatPr baseColWidth="10" defaultRowHeight="15" x14ac:dyDescent="0.25"/>
  <cols>
    <col min="1" max="1" width="3.7109375" customWidth="1"/>
    <col min="2" max="2" width="52.42578125" customWidth="1"/>
    <col min="5" max="5" width="11.42578125" style="36"/>
  </cols>
  <sheetData>
    <row r="1" spans="2:5" ht="11.25" customHeight="1" x14ac:dyDescent="0.25"/>
    <row r="2" spans="2:5" ht="30.75" customHeight="1" x14ac:dyDescent="0.25">
      <c r="B2" s="15" t="s">
        <v>129</v>
      </c>
    </row>
    <row r="3" spans="2:5" ht="12.75" customHeight="1" x14ac:dyDescent="0.25"/>
    <row r="4" spans="2:5" ht="12.75" customHeight="1" thickBot="1" x14ac:dyDescent="0.3"/>
    <row r="5" spans="2:5" s="45" customFormat="1" ht="11.25" customHeight="1" thickTop="1" x14ac:dyDescent="0.2">
      <c r="B5" s="25" t="s">
        <v>125</v>
      </c>
      <c r="C5" s="26" t="s">
        <v>227</v>
      </c>
      <c r="D5" s="26" t="s">
        <v>228</v>
      </c>
      <c r="E5" s="26" t="s">
        <v>154</v>
      </c>
    </row>
    <row r="6" spans="2:5" s="45" customFormat="1" ht="11.25" customHeight="1" x14ac:dyDescent="0.2">
      <c r="B6" s="133" t="s">
        <v>47</v>
      </c>
      <c r="C6" s="114">
        <v>30705</v>
      </c>
      <c r="D6" s="114">
        <v>27765</v>
      </c>
      <c r="E6" s="94">
        <f t="shared" ref="E6:E9" si="0">+C6/D6-1</f>
        <v>0.10588870880605072</v>
      </c>
    </row>
    <row r="7" spans="2:5" s="45" customFormat="1" ht="11.25" customHeight="1" x14ac:dyDescent="0.2">
      <c r="B7" s="135" t="s">
        <v>106</v>
      </c>
      <c r="C7" s="115">
        <v>119261</v>
      </c>
      <c r="D7" s="115">
        <v>-2468</v>
      </c>
      <c r="E7" s="104" t="s">
        <v>1</v>
      </c>
    </row>
    <row r="8" spans="2:5" s="45" customFormat="1" ht="11.25" customHeight="1" x14ac:dyDescent="0.2">
      <c r="B8" s="134" t="s">
        <v>4</v>
      </c>
      <c r="C8" s="116">
        <v>120074</v>
      </c>
      <c r="D8" s="116">
        <v>-1950</v>
      </c>
      <c r="E8" s="113" t="s">
        <v>1</v>
      </c>
    </row>
    <row r="9" spans="2:5" s="45" customFormat="1" ht="11.25" customHeight="1" x14ac:dyDescent="0.2">
      <c r="B9" s="136" t="s">
        <v>130</v>
      </c>
      <c r="C9" s="236">
        <v>14392</v>
      </c>
      <c r="D9" s="237">
        <v>16064</v>
      </c>
      <c r="E9" s="137">
        <f t="shared" si="0"/>
        <v>-0.10408366533864544</v>
      </c>
    </row>
    <row r="10" spans="2:5" s="45" customFormat="1" ht="11.25" customHeight="1" x14ac:dyDescent="0.2">
      <c r="B10" s="134" t="s">
        <v>131</v>
      </c>
      <c r="C10" s="116">
        <v>121514</v>
      </c>
      <c r="D10" s="116">
        <v>-93</v>
      </c>
      <c r="E10" s="113" t="s">
        <v>1</v>
      </c>
    </row>
    <row r="11" spans="2:5" s="45" customFormat="1" ht="11.25" customHeight="1" x14ac:dyDescent="0.2">
      <c r="E11" s="75"/>
    </row>
    <row r="12" spans="2:5" s="45" customFormat="1" ht="11.25" customHeight="1" x14ac:dyDescent="0.2">
      <c r="E12" s="75"/>
    </row>
    <row r="13" spans="2:5" s="45" customFormat="1" ht="11.25" customHeight="1" x14ac:dyDescent="0.2">
      <c r="E13" s="75"/>
    </row>
    <row r="14" spans="2:5" s="45" customFormat="1" ht="11.25" customHeight="1" x14ac:dyDescent="0.2">
      <c r="E14" s="75"/>
    </row>
    <row r="15" spans="2:5" s="45" customFormat="1" ht="11.25" customHeight="1" x14ac:dyDescent="0.2">
      <c r="E15" s="75"/>
    </row>
    <row r="16" spans="2:5" s="45" customFormat="1" ht="11.25" customHeight="1" x14ac:dyDescent="0.2">
      <c r="E16" s="75"/>
    </row>
    <row r="17" spans="5:5" s="45" customFormat="1" ht="11.25" customHeight="1" x14ac:dyDescent="0.2">
      <c r="E17" s="75"/>
    </row>
    <row r="18" spans="5:5" s="45" customFormat="1" ht="11.25" customHeight="1" x14ac:dyDescent="0.2">
      <c r="E18" s="75"/>
    </row>
    <row r="19" spans="5:5" s="45" customFormat="1" ht="11.25" customHeight="1" x14ac:dyDescent="0.2">
      <c r="E19" s="75"/>
    </row>
    <row r="20" spans="5:5" s="45" customFormat="1" ht="11.25" customHeight="1" x14ac:dyDescent="0.2">
      <c r="E20" s="75"/>
    </row>
    <row r="21" spans="5:5" s="45" customFormat="1" ht="11.25" customHeight="1" x14ac:dyDescent="0.2">
      <c r="E21" s="75"/>
    </row>
    <row r="22" spans="5:5" s="45" customFormat="1" ht="11.25" customHeight="1" x14ac:dyDescent="0.2">
      <c r="E22" s="75"/>
    </row>
    <row r="23" spans="5:5" s="45" customFormat="1" ht="11.25" customHeight="1" x14ac:dyDescent="0.2">
      <c r="E23" s="75"/>
    </row>
    <row r="24" spans="5:5" s="45" customFormat="1" ht="11.25" customHeight="1" x14ac:dyDescent="0.2">
      <c r="E24" s="75"/>
    </row>
    <row r="25" spans="5:5" s="45" customFormat="1" ht="11.25" customHeight="1" x14ac:dyDescent="0.2">
      <c r="E25" s="75"/>
    </row>
    <row r="26" spans="5:5" s="45" customFormat="1" ht="11.25" customHeight="1" x14ac:dyDescent="0.2">
      <c r="E26" s="75"/>
    </row>
    <row r="27" spans="5:5" s="45" customFormat="1" ht="11.25" customHeight="1" x14ac:dyDescent="0.2">
      <c r="E27" s="75"/>
    </row>
    <row r="28" spans="5:5" s="45" customFormat="1" ht="11.25" customHeight="1" x14ac:dyDescent="0.2">
      <c r="E28" s="75"/>
    </row>
    <row r="29" spans="5:5" s="45" customFormat="1" ht="11.25" customHeight="1" x14ac:dyDescent="0.2">
      <c r="E29" s="75"/>
    </row>
    <row r="30" spans="5:5" s="45" customFormat="1" ht="11.25" customHeight="1" x14ac:dyDescent="0.2">
      <c r="E30" s="75"/>
    </row>
    <row r="31" spans="5:5" s="45" customFormat="1" ht="11.25" customHeight="1" x14ac:dyDescent="0.2">
      <c r="E31" s="75"/>
    </row>
    <row r="32" spans="5:5" s="45" customFormat="1" ht="11.25" customHeight="1" x14ac:dyDescent="0.2">
      <c r="E32" s="75"/>
    </row>
    <row r="33" spans="5:5" s="45" customFormat="1" ht="11.25" customHeight="1" x14ac:dyDescent="0.2">
      <c r="E33" s="75"/>
    </row>
    <row r="34" spans="5:5" s="45" customFormat="1" ht="11.25" customHeight="1" x14ac:dyDescent="0.2">
      <c r="E34" s="75"/>
    </row>
    <row r="35" spans="5:5" s="45" customFormat="1" ht="11.25" customHeight="1" x14ac:dyDescent="0.2">
      <c r="E35" s="75"/>
    </row>
    <row r="36" spans="5:5" s="45" customFormat="1" ht="11.25" customHeight="1" x14ac:dyDescent="0.2">
      <c r="E36" s="75"/>
    </row>
    <row r="37" spans="5:5" s="45" customFormat="1" ht="11.25" customHeight="1" x14ac:dyDescent="0.2">
      <c r="E37" s="75"/>
    </row>
    <row r="38" spans="5:5" s="45" customFormat="1" ht="11.25" customHeight="1" x14ac:dyDescent="0.2">
      <c r="E38" s="75"/>
    </row>
    <row r="39" spans="5:5" s="45" customFormat="1" ht="11.25" customHeight="1" x14ac:dyDescent="0.2">
      <c r="E39" s="75"/>
    </row>
    <row r="40" spans="5:5" s="45" customFormat="1" ht="11.25" customHeight="1" x14ac:dyDescent="0.2">
      <c r="E40" s="75"/>
    </row>
    <row r="41" spans="5:5" s="45" customFormat="1" ht="11.25" customHeight="1" x14ac:dyDescent="0.2">
      <c r="E41" s="75"/>
    </row>
    <row r="42" spans="5:5" s="45" customFormat="1" ht="11.25" customHeight="1" x14ac:dyDescent="0.2">
      <c r="E42" s="75"/>
    </row>
    <row r="43" spans="5:5" s="45" customFormat="1" ht="11.25" customHeight="1" x14ac:dyDescent="0.2">
      <c r="E43" s="75"/>
    </row>
    <row r="44" spans="5:5" s="45" customFormat="1" ht="11.25" customHeight="1" x14ac:dyDescent="0.2">
      <c r="E44" s="75"/>
    </row>
    <row r="45" spans="5:5" s="45" customFormat="1" ht="11.25" customHeight="1" x14ac:dyDescent="0.2">
      <c r="E45" s="75"/>
    </row>
    <row r="46" spans="5:5" s="45" customFormat="1" ht="11.25" customHeight="1" x14ac:dyDescent="0.2">
      <c r="E46" s="75"/>
    </row>
    <row r="47" spans="5:5" s="45" customFormat="1" ht="11.25" customHeight="1" x14ac:dyDescent="0.2">
      <c r="E47" s="75"/>
    </row>
    <row r="48" spans="5:5" s="45" customFormat="1" ht="11.25" customHeight="1" x14ac:dyDescent="0.2">
      <c r="E48" s="75"/>
    </row>
    <row r="49" spans="5:5" s="45" customFormat="1" ht="11.25" customHeight="1" x14ac:dyDescent="0.2">
      <c r="E49" s="75"/>
    </row>
    <row r="50" spans="5:5" s="45" customFormat="1" ht="11.25" customHeight="1" x14ac:dyDescent="0.2">
      <c r="E50" s="75"/>
    </row>
    <row r="51" spans="5:5" s="45" customFormat="1" ht="11.25" customHeight="1" x14ac:dyDescent="0.2">
      <c r="E51" s="75"/>
    </row>
    <row r="52" spans="5:5" s="45" customFormat="1" ht="11.25" customHeight="1" x14ac:dyDescent="0.2">
      <c r="E52" s="75"/>
    </row>
    <row r="53" spans="5:5" s="45" customFormat="1" ht="11.25" customHeight="1" x14ac:dyDescent="0.2">
      <c r="E53" s="75"/>
    </row>
    <row r="54" spans="5:5" s="45" customFormat="1" ht="11.25" customHeight="1" x14ac:dyDescent="0.2">
      <c r="E54" s="75"/>
    </row>
    <row r="55" spans="5:5" s="45" customFormat="1" ht="11.25" customHeight="1" x14ac:dyDescent="0.2">
      <c r="E55" s="75"/>
    </row>
    <row r="56" spans="5:5" s="45" customFormat="1" ht="11.25" customHeight="1" x14ac:dyDescent="0.2">
      <c r="E56" s="75"/>
    </row>
    <row r="57" spans="5:5" s="45" customFormat="1" ht="11.25" customHeight="1" x14ac:dyDescent="0.2">
      <c r="E57" s="75"/>
    </row>
    <row r="58" spans="5:5" s="45" customFormat="1" ht="11.25" customHeight="1" x14ac:dyDescent="0.2">
      <c r="E58" s="75"/>
    </row>
    <row r="59" spans="5:5" s="45" customFormat="1" ht="11.25" customHeight="1" x14ac:dyDescent="0.2">
      <c r="E59" s="75"/>
    </row>
    <row r="60" spans="5:5" s="45" customFormat="1" ht="11.25" customHeight="1" x14ac:dyDescent="0.2">
      <c r="E60" s="75"/>
    </row>
    <row r="61" spans="5:5" s="45" customFormat="1" ht="11.25" customHeight="1" x14ac:dyDescent="0.2">
      <c r="E61" s="75"/>
    </row>
    <row r="62" spans="5:5" s="45" customFormat="1" ht="11.25" customHeight="1" x14ac:dyDescent="0.2">
      <c r="E62" s="75"/>
    </row>
    <row r="63" spans="5:5" s="45" customFormat="1" ht="11.25" customHeight="1" x14ac:dyDescent="0.2">
      <c r="E63" s="75"/>
    </row>
    <row r="64" spans="5:5" s="45" customFormat="1" ht="11.25" customHeight="1" x14ac:dyDescent="0.2">
      <c r="E64" s="75"/>
    </row>
    <row r="65" spans="5:5" s="45" customFormat="1" ht="11.25" customHeight="1" x14ac:dyDescent="0.2">
      <c r="E65" s="75"/>
    </row>
    <row r="66" spans="5:5" s="45" customFormat="1" ht="11.25" customHeight="1" x14ac:dyDescent="0.2">
      <c r="E66" s="75"/>
    </row>
    <row r="67" spans="5:5" s="45" customFormat="1" ht="11.25" customHeight="1" x14ac:dyDescent="0.2">
      <c r="E67" s="75"/>
    </row>
    <row r="68" spans="5:5" s="45" customFormat="1" ht="11.25" customHeight="1" x14ac:dyDescent="0.2">
      <c r="E68" s="75"/>
    </row>
    <row r="69" spans="5:5" s="45" customFormat="1" ht="11.25" customHeight="1" x14ac:dyDescent="0.2">
      <c r="E69" s="75"/>
    </row>
    <row r="70" spans="5:5" s="45" customFormat="1" ht="11.25" customHeight="1" x14ac:dyDescent="0.2">
      <c r="E70" s="75"/>
    </row>
    <row r="71" spans="5:5" s="45" customFormat="1" ht="11.25" customHeight="1" x14ac:dyDescent="0.2">
      <c r="E71" s="75"/>
    </row>
    <row r="72" spans="5:5" s="45" customFormat="1" ht="11.25" customHeight="1" x14ac:dyDescent="0.2">
      <c r="E72" s="75"/>
    </row>
    <row r="73" spans="5:5" s="45" customFormat="1" ht="11.25" customHeight="1" x14ac:dyDescent="0.2">
      <c r="E73" s="75"/>
    </row>
    <row r="74" spans="5:5" s="45" customFormat="1" ht="11.25" customHeight="1" x14ac:dyDescent="0.2">
      <c r="E74" s="75"/>
    </row>
    <row r="75" spans="5:5" s="45" customFormat="1" ht="11.25" customHeight="1" x14ac:dyDescent="0.2">
      <c r="E75" s="75"/>
    </row>
    <row r="76" spans="5:5" s="45" customFormat="1" ht="11.25" customHeight="1" x14ac:dyDescent="0.2">
      <c r="E76" s="75"/>
    </row>
    <row r="77" spans="5:5" s="45" customFormat="1" ht="11.25" customHeight="1" x14ac:dyDescent="0.2">
      <c r="E77" s="75"/>
    </row>
    <row r="78" spans="5:5" s="45" customFormat="1" ht="11.25" customHeight="1" x14ac:dyDescent="0.2">
      <c r="E78" s="75"/>
    </row>
    <row r="79" spans="5:5" s="45" customFormat="1" ht="11.25" customHeight="1" x14ac:dyDescent="0.2">
      <c r="E79" s="75"/>
    </row>
    <row r="80" spans="5:5" s="45" customFormat="1" ht="11.25" customHeight="1" x14ac:dyDescent="0.2">
      <c r="E80" s="75"/>
    </row>
    <row r="81" spans="5:5" s="45" customFormat="1" ht="11.25" customHeight="1" x14ac:dyDescent="0.2">
      <c r="E81" s="75"/>
    </row>
    <row r="82" spans="5:5" s="45" customFormat="1" ht="11.25" customHeight="1" x14ac:dyDescent="0.2">
      <c r="E82" s="75"/>
    </row>
    <row r="83" spans="5:5" s="45" customFormat="1" ht="11.25" customHeight="1" x14ac:dyDescent="0.2">
      <c r="E83" s="75"/>
    </row>
    <row r="84" spans="5:5" s="45" customFormat="1" ht="11.25" customHeight="1" x14ac:dyDescent="0.2">
      <c r="E84" s="75"/>
    </row>
    <row r="85" spans="5:5" s="45" customFormat="1" ht="11.25" customHeight="1" x14ac:dyDescent="0.2">
      <c r="E85" s="75"/>
    </row>
    <row r="86" spans="5:5" s="45" customFormat="1" ht="11.25" customHeight="1" x14ac:dyDescent="0.2">
      <c r="E86" s="75"/>
    </row>
    <row r="87" spans="5:5" s="45" customFormat="1" ht="11.25" customHeight="1" x14ac:dyDescent="0.2">
      <c r="E87" s="75"/>
    </row>
    <row r="88" spans="5:5" s="45" customFormat="1" ht="11.25" customHeight="1" x14ac:dyDescent="0.2">
      <c r="E88" s="75"/>
    </row>
    <row r="89" spans="5:5" s="45" customFormat="1" ht="11.25" customHeight="1" x14ac:dyDescent="0.2">
      <c r="E89" s="75"/>
    </row>
    <row r="90" spans="5:5" s="45" customFormat="1" ht="11.25" customHeight="1" x14ac:dyDescent="0.2">
      <c r="E90" s="75"/>
    </row>
    <row r="91" spans="5:5" s="45" customFormat="1" ht="11.25" customHeight="1" x14ac:dyDescent="0.2">
      <c r="E91" s="75"/>
    </row>
    <row r="92" spans="5:5" s="45" customFormat="1" ht="11.25" customHeight="1" x14ac:dyDescent="0.2">
      <c r="E92" s="75"/>
    </row>
    <row r="93" spans="5:5" s="45" customFormat="1" ht="11.25" customHeight="1" x14ac:dyDescent="0.2">
      <c r="E93" s="75"/>
    </row>
    <row r="94" spans="5:5" s="45" customFormat="1" ht="11.25" customHeight="1" x14ac:dyDescent="0.2">
      <c r="E94" s="75"/>
    </row>
    <row r="95" spans="5:5" s="45" customFormat="1" ht="11.25" customHeight="1" x14ac:dyDescent="0.2">
      <c r="E95" s="75"/>
    </row>
    <row r="96" spans="5:5" s="45" customFormat="1" ht="11.25" customHeight="1" x14ac:dyDescent="0.2">
      <c r="E96" s="75"/>
    </row>
    <row r="97" spans="5:5" s="45" customFormat="1" ht="11.25" customHeight="1" x14ac:dyDescent="0.2">
      <c r="E97" s="75"/>
    </row>
    <row r="98" spans="5:5" s="45" customFormat="1" ht="11.25" customHeight="1" x14ac:dyDescent="0.2">
      <c r="E98" s="75"/>
    </row>
    <row r="99" spans="5:5" s="45" customFormat="1" ht="11.25" customHeight="1" x14ac:dyDescent="0.2">
      <c r="E99" s="75"/>
    </row>
    <row r="100" spans="5:5" s="45" customFormat="1" ht="11.25" customHeight="1" x14ac:dyDescent="0.2">
      <c r="E100" s="75"/>
    </row>
    <row r="101" spans="5:5" s="45" customFormat="1" ht="11.25" customHeight="1" x14ac:dyDescent="0.2">
      <c r="E101" s="75"/>
    </row>
    <row r="102" spans="5:5" s="45" customFormat="1" ht="11.25" customHeight="1" x14ac:dyDescent="0.2">
      <c r="E102" s="75"/>
    </row>
    <row r="103" spans="5:5" s="45" customFormat="1" ht="11.25" customHeight="1" x14ac:dyDescent="0.2">
      <c r="E103" s="75"/>
    </row>
    <row r="104" spans="5:5" s="45" customFormat="1" ht="11.25" customHeight="1" x14ac:dyDescent="0.2">
      <c r="E104" s="75"/>
    </row>
    <row r="105" spans="5:5" s="45" customFormat="1" ht="11.25" customHeight="1" x14ac:dyDescent="0.2">
      <c r="E105" s="75"/>
    </row>
    <row r="106" spans="5:5" s="45" customFormat="1" ht="11.25" customHeight="1" x14ac:dyDescent="0.2">
      <c r="E106" s="75"/>
    </row>
    <row r="107" spans="5:5" s="45" customFormat="1" ht="11.25" customHeight="1" x14ac:dyDescent="0.2">
      <c r="E107" s="75"/>
    </row>
    <row r="108" spans="5:5" s="45" customFormat="1" ht="11.25" customHeight="1" x14ac:dyDescent="0.2">
      <c r="E108" s="7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H129"/>
  <sheetViews>
    <sheetView showGridLines="0" workbookViewId="0"/>
  </sheetViews>
  <sheetFormatPr baseColWidth="10" defaultRowHeight="15" x14ac:dyDescent="0.25"/>
  <cols>
    <col min="1" max="1" width="3.7109375" customWidth="1"/>
    <col min="2" max="2" width="54.5703125" bestFit="1" customWidth="1"/>
  </cols>
  <sheetData>
    <row r="1" spans="2:8" ht="11.25" customHeight="1" x14ac:dyDescent="0.25"/>
    <row r="2" spans="2:8" ht="30.75" customHeight="1" x14ac:dyDescent="0.25">
      <c r="B2" s="15" t="s">
        <v>132</v>
      </c>
    </row>
    <row r="3" spans="2:8" ht="12.75" customHeight="1" x14ac:dyDescent="0.25"/>
    <row r="4" spans="2:8" s="45" customFormat="1" ht="11.25" customHeight="1" thickBot="1" x14ac:dyDescent="0.25">
      <c r="B4" s="54" t="s">
        <v>125</v>
      </c>
      <c r="C4" s="84">
        <v>45199</v>
      </c>
      <c r="D4" s="84">
        <v>44834</v>
      </c>
      <c r="E4" s="84">
        <v>44469</v>
      </c>
      <c r="F4" s="84">
        <v>44104</v>
      </c>
      <c r="G4" s="84">
        <v>43738</v>
      </c>
    </row>
    <row r="5" spans="2:8" s="45" customFormat="1" ht="11.25" customHeight="1" x14ac:dyDescent="0.2">
      <c r="B5" s="5" t="s">
        <v>19</v>
      </c>
      <c r="C5" s="6">
        <v>315001</v>
      </c>
      <c r="D5" s="6">
        <v>285405</v>
      </c>
      <c r="E5" s="6">
        <v>296161</v>
      </c>
      <c r="F5" s="6">
        <v>333538</v>
      </c>
      <c r="G5" s="184">
        <v>1622715</v>
      </c>
    </row>
    <row r="6" spans="2:8" s="45" customFormat="1" ht="11.25" customHeight="1" x14ac:dyDescent="0.2">
      <c r="B6" s="13" t="s">
        <v>6</v>
      </c>
      <c r="C6" s="8">
        <v>1241538</v>
      </c>
      <c r="D6" s="8">
        <v>1201577</v>
      </c>
      <c r="E6" s="8">
        <v>1229380</v>
      </c>
      <c r="F6" s="8">
        <v>1283006</v>
      </c>
      <c r="G6" s="28">
        <v>3476467</v>
      </c>
    </row>
    <row r="7" spans="2:8" s="45" customFormat="1" ht="11.25" customHeight="1" x14ac:dyDescent="0.2">
      <c r="B7" s="19" t="s">
        <v>133</v>
      </c>
      <c r="C7" s="20">
        <f>+C5+C6</f>
        <v>1556539</v>
      </c>
      <c r="D7" s="20">
        <f>+D5+D6</f>
        <v>1486982</v>
      </c>
      <c r="E7" s="20">
        <f t="shared" ref="E7:G7" si="0">+E5+E6</f>
        <v>1525541</v>
      </c>
      <c r="F7" s="20">
        <f t="shared" si="0"/>
        <v>1616544</v>
      </c>
      <c r="G7" s="20">
        <f t="shared" si="0"/>
        <v>5099182</v>
      </c>
    </row>
    <row r="8" spans="2:8" s="45" customFormat="1" ht="11.25" customHeight="1" x14ac:dyDescent="0.2">
      <c r="B8" s="13" t="s">
        <v>42</v>
      </c>
      <c r="C8" s="8">
        <v>286437</v>
      </c>
      <c r="D8" s="8">
        <v>312517</v>
      </c>
      <c r="E8" s="8">
        <v>259928</v>
      </c>
      <c r="F8" s="8">
        <v>335671</v>
      </c>
      <c r="G8" s="28">
        <v>1092139</v>
      </c>
    </row>
    <row r="9" spans="2:8" s="45" customFormat="1" ht="11.25" customHeight="1" x14ac:dyDescent="0.2">
      <c r="B9" s="5" t="s">
        <v>34</v>
      </c>
      <c r="C9" s="6">
        <v>548952</v>
      </c>
      <c r="D9" s="6">
        <v>575209</v>
      </c>
      <c r="E9" s="6">
        <v>771301</v>
      </c>
      <c r="F9" s="6">
        <v>776172</v>
      </c>
      <c r="G9" s="184">
        <v>3234687</v>
      </c>
    </row>
    <row r="10" spans="2:8" s="45" customFormat="1" ht="11.25" customHeight="1" x14ac:dyDescent="0.2">
      <c r="B10" s="22" t="s">
        <v>134</v>
      </c>
      <c r="C10" s="16">
        <f>+C8+C9</f>
        <v>835389</v>
      </c>
      <c r="D10" s="16">
        <f>+D8+D9</f>
        <v>887726</v>
      </c>
      <c r="E10" s="16">
        <f t="shared" ref="E10:G10" si="1">+E8+E9</f>
        <v>1031229</v>
      </c>
      <c r="F10" s="16">
        <f t="shared" si="1"/>
        <v>1111843</v>
      </c>
      <c r="G10" s="16">
        <f t="shared" si="1"/>
        <v>4326826</v>
      </c>
    </row>
    <row r="11" spans="2:8" s="45" customFormat="1" ht="21" customHeight="1" x14ac:dyDescent="0.2">
      <c r="B11" s="17" t="s">
        <v>135</v>
      </c>
      <c r="C11" s="6">
        <v>318442</v>
      </c>
      <c r="D11" s="6">
        <v>243320</v>
      </c>
      <c r="E11" s="6">
        <v>154891</v>
      </c>
      <c r="F11" s="6">
        <v>154643</v>
      </c>
      <c r="G11" s="184">
        <v>150604</v>
      </c>
    </row>
    <row r="12" spans="2:8" s="45" customFormat="1" ht="11.25" customHeight="1" x14ac:dyDescent="0.2">
      <c r="B12" s="23" t="s">
        <v>136</v>
      </c>
      <c r="C12" s="8">
        <v>402708</v>
      </c>
      <c r="D12" s="8">
        <v>355936</v>
      </c>
      <c r="E12" s="8">
        <v>339421</v>
      </c>
      <c r="F12" s="8">
        <v>350058</v>
      </c>
      <c r="G12" s="28">
        <v>621752</v>
      </c>
    </row>
    <row r="13" spans="2:8" s="45" customFormat="1" ht="11.25" customHeight="1" x14ac:dyDescent="0.2">
      <c r="B13" s="19" t="s">
        <v>137</v>
      </c>
      <c r="C13" s="20">
        <f>+C11+C12</f>
        <v>721150</v>
      </c>
      <c r="D13" s="20">
        <f>+D11+D12</f>
        <v>599256</v>
      </c>
      <c r="E13" s="20">
        <f t="shared" ref="E13:G13" si="2">+E11+E12</f>
        <v>494312</v>
      </c>
      <c r="F13" s="20">
        <f t="shared" si="2"/>
        <v>504701</v>
      </c>
      <c r="G13" s="20">
        <f t="shared" si="2"/>
        <v>772356</v>
      </c>
      <c r="H13" s="240">
        <v>936933</v>
      </c>
    </row>
    <row r="14" spans="2:8" s="45" customFormat="1" ht="11.25" customHeight="1" x14ac:dyDescent="0.2">
      <c r="B14" s="27" t="s">
        <v>138</v>
      </c>
      <c r="C14" s="4">
        <f>+C10+C13</f>
        <v>1556539</v>
      </c>
      <c r="D14" s="4">
        <f>+D10+D13</f>
        <v>1486982</v>
      </c>
      <c r="E14" s="4">
        <f t="shared" ref="E14:G14" si="3">+E10+E13</f>
        <v>1525541</v>
      </c>
      <c r="F14" s="4">
        <f t="shared" si="3"/>
        <v>1616544</v>
      </c>
      <c r="G14" s="4">
        <f t="shared" si="3"/>
        <v>5099182</v>
      </c>
    </row>
    <row r="15" spans="2:8" s="45" customFormat="1" ht="11.25" customHeight="1" x14ac:dyDescent="0.2">
      <c r="B15" s="27"/>
      <c r="C15" s="4"/>
      <c r="D15" s="4"/>
      <c r="E15" s="4"/>
      <c r="F15" s="4"/>
      <c r="G15" s="4"/>
    </row>
    <row r="16" spans="2:8" s="45" customFormat="1" ht="11.25" customHeight="1" x14ac:dyDescent="0.2"/>
    <row r="17" spans="2:7" s="45" customFormat="1" ht="12.75" x14ac:dyDescent="0.2">
      <c r="B17" s="15" t="s">
        <v>139</v>
      </c>
    </row>
    <row r="18" spans="2:7" s="45" customFormat="1" ht="11.25" customHeight="1" x14ac:dyDescent="0.2"/>
    <row r="19" spans="2:7" s="45" customFormat="1" ht="11.25" customHeight="1" thickBot="1" x14ac:dyDescent="0.25">
      <c r="B19" s="54" t="s">
        <v>125</v>
      </c>
      <c r="C19" s="84">
        <v>45199</v>
      </c>
      <c r="D19" s="84">
        <v>44834</v>
      </c>
      <c r="E19" s="84">
        <v>44469</v>
      </c>
      <c r="F19" s="84">
        <v>44104</v>
      </c>
      <c r="G19" s="84">
        <v>43738</v>
      </c>
    </row>
    <row r="20" spans="2:7" s="45" customFormat="1" ht="11.25" customHeight="1" x14ac:dyDescent="0.2">
      <c r="B20" s="5" t="s">
        <v>51</v>
      </c>
      <c r="C20" s="6">
        <f>+IS!C10</f>
        <v>24856</v>
      </c>
      <c r="D20" s="6">
        <f>+IS!D10</f>
        <v>22846</v>
      </c>
      <c r="E20" s="6">
        <v>24910</v>
      </c>
      <c r="F20" s="6">
        <v>16415</v>
      </c>
      <c r="G20" s="6">
        <v>31825</v>
      </c>
    </row>
    <row r="21" spans="2:7" s="45" customFormat="1" ht="11.25" customHeight="1" x14ac:dyDescent="0.2">
      <c r="B21" s="22" t="s">
        <v>128</v>
      </c>
      <c r="C21" s="4">
        <f>+IS!C17</f>
        <v>116430</v>
      </c>
      <c r="D21" s="4">
        <f>+IS!D17</f>
        <v>-1614</v>
      </c>
      <c r="E21" s="4">
        <v>-12055</v>
      </c>
      <c r="F21" s="4">
        <v>160133</v>
      </c>
      <c r="G21" s="4">
        <v>104239</v>
      </c>
    </row>
    <row r="22" spans="2:7" s="45" customFormat="1" ht="11.25" customHeight="1" x14ac:dyDescent="0.2">
      <c r="B22" s="17" t="s">
        <v>207</v>
      </c>
      <c r="C22" s="6">
        <f>+IS!C18</f>
        <v>1885</v>
      </c>
      <c r="D22" s="6">
        <f>+IS!D18</f>
        <v>1980</v>
      </c>
      <c r="E22" s="254">
        <v>-903</v>
      </c>
      <c r="F22" s="254">
        <v>882</v>
      </c>
      <c r="G22" s="6">
        <v>5783</v>
      </c>
    </row>
    <row r="23" spans="2:7" s="45" customFormat="1" ht="11.25" customHeight="1" x14ac:dyDescent="0.2">
      <c r="B23" s="23" t="s">
        <v>208</v>
      </c>
      <c r="C23" s="8">
        <f>+C21+C22</f>
        <v>118315</v>
      </c>
      <c r="D23" s="8">
        <f>+D21+D22</f>
        <v>366</v>
      </c>
      <c r="E23" s="8">
        <v>-12958</v>
      </c>
      <c r="F23" s="8">
        <v>161015</v>
      </c>
      <c r="G23" s="8">
        <v>110022</v>
      </c>
    </row>
    <row r="24" spans="2:7" s="45" customFormat="1" ht="11.25" customHeight="1" x14ac:dyDescent="0.2">
      <c r="B24" s="17" t="s">
        <v>60</v>
      </c>
      <c r="C24" s="6">
        <f>+IS!C24</f>
        <v>1901</v>
      </c>
      <c r="D24" s="6">
        <f>+IS!D24</f>
        <v>15026</v>
      </c>
      <c r="E24" s="6">
        <v>13964</v>
      </c>
      <c r="F24" s="6">
        <v>-17009</v>
      </c>
      <c r="G24" s="6">
        <v>-120926</v>
      </c>
    </row>
    <row r="25" spans="2:7" s="45" customFormat="1" ht="11.25" customHeight="1" x14ac:dyDescent="0.2">
      <c r="B25" s="23" t="s">
        <v>184</v>
      </c>
      <c r="C25" s="8">
        <f>+C23+C24</f>
        <v>120216</v>
      </c>
      <c r="D25" s="8">
        <f>+D23+D24</f>
        <v>15392</v>
      </c>
      <c r="E25" s="8">
        <v>1006</v>
      </c>
      <c r="F25" s="8">
        <v>144006</v>
      </c>
      <c r="G25" s="8">
        <v>-10904</v>
      </c>
    </row>
    <row r="26" spans="2:7" s="45" customFormat="1" ht="11.25" customHeight="1" x14ac:dyDescent="0.2">
      <c r="B26" s="17" t="s">
        <v>94</v>
      </c>
      <c r="C26" s="6">
        <f>+IS!C26</f>
        <v>-41247</v>
      </c>
      <c r="D26" s="6">
        <f>+IS!D26</f>
        <v>-2921</v>
      </c>
      <c r="E26" s="6">
        <v>11373</v>
      </c>
      <c r="F26" s="6">
        <v>-53039</v>
      </c>
      <c r="G26" s="6">
        <v>-18064</v>
      </c>
    </row>
    <row r="27" spans="2:7" s="45" customFormat="1" ht="11.25" customHeight="1" x14ac:dyDescent="0.2">
      <c r="B27" s="23" t="s">
        <v>209</v>
      </c>
      <c r="C27" s="8">
        <f>+IS!C27</f>
        <v>78969</v>
      </c>
      <c r="D27" s="8">
        <f>+IS!D27</f>
        <v>12471</v>
      </c>
      <c r="E27" s="8">
        <v>12379</v>
      </c>
      <c r="F27" s="8">
        <v>90967</v>
      </c>
      <c r="G27" s="8">
        <v>-28968</v>
      </c>
    </row>
    <row r="28" spans="2:7" s="45" customFormat="1" ht="11.25" customHeight="1" x14ac:dyDescent="0.2">
      <c r="B28" s="17" t="s">
        <v>210</v>
      </c>
      <c r="C28" s="6" t="s">
        <v>1</v>
      </c>
      <c r="D28" s="6" t="s">
        <v>1</v>
      </c>
      <c r="E28" s="254" t="s">
        <v>1</v>
      </c>
      <c r="F28" s="6">
        <v>-40916</v>
      </c>
      <c r="G28" s="6">
        <v>92084</v>
      </c>
    </row>
    <row r="29" spans="2:7" s="45" customFormat="1" ht="11.25" customHeight="1" x14ac:dyDescent="0.2">
      <c r="B29" s="27" t="s">
        <v>95</v>
      </c>
      <c r="C29" s="4">
        <f>+IS!C27</f>
        <v>78969</v>
      </c>
      <c r="D29" s="4">
        <f>+IS!D27</f>
        <v>12471</v>
      </c>
      <c r="E29" s="4">
        <v>12379</v>
      </c>
      <c r="F29" s="4">
        <v>50051</v>
      </c>
      <c r="G29" s="4">
        <v>63116</v>
      </c>
    </row>
    <row r="30" spans="2:7" s="45" customFormat="1" ht="11.25" customHeight="1" x14ac:dyDescent="0.2">
      <c r="B30" s="17" t="s">
        <v>140</v>
      </c>
      <c r="C30" s="6">
        <f>+IS!C37</f>
        <v>40780</v>
      </c>
      <c r="D30" s="6">
        <f>+IS!D37</f>
        <v>8271</v>
      </c>
      <c r="E30" s="6">
        <v>8898</v>
      </c>
      <c r="F30" s="6">
        <v>19236</v>
      </c>
      <c r="G30" s="6">
        <v>-21231</v>
      </c>
    </row>
    <row r="31" spans="2:7" s="45" customFormat="1" ht="11.25" customHeight="1" x14ac:dyDescent="0.2">
      <c r="B31" s="23" t="s">
        <v>64</v>
      </c>
      <c r="C31" s="8">
        <v>38189</v>
      </c>
      <c r="D31" s="28">
        <v>4200</v>
      </c>
      <c r="E31" s="8">
        <v>3481</v>
      </c>
      <c r="F31" s="8">
        <v>30815</v>
      </c>
      <c r="G31" s="8">
        <v>84347</v>
      </c>
    </row>
    <row r="32" spans="2:7" s="45" customFormat="1" ht="11.25" x14ac:dyDescent="0.2">
      <c r="B32" s="23"/>
      <c r="C32" s="8"/>
      <c r="D32" s="28"/>
      <c r="E32" s="28"/>
      <c r="F32" s="28"/>
      <c r="G32" s="28"/>
    </row>
    <row r="33" spans="2:7" s="45" customFormat="1" ht="11.25" customHeight="1" x14ac:dyDescent="0.2"/>
    <row r="34" spans="2:7" s="45" customFormat="1" ht="11.25" customHeight="1" x14ac:dyDescent="0.2">
      <c r="B34" s="15" t="s">
        <v>141</v>
      </c>
    </row>
    <row r="35" spans="2:7" s="45" customFormat="1" ht="11.25" customHeight="1" x14ac:dyDescent="0.2"/>
    <row r="36" spans="2:7" s="45" customFormat="1" ht="11.25" customHeight="1" thickBot="1" x14ac:dyDescent="0.25">
      <c r="B36" s="54" t="s">
        <v>125</v>
      </c>
      <c r="C36" s="84">
        <v>45199</v>
      </c>
      <c r="D36" s="84">
        <v>44834</v>
      </c>
      <c r="E36" s="84">
        <v>44469</v>
      </c>
      <c r="F36" s="84">
        <v>44104</v>
      </c>
      <c r="G36" s="84">
        <v>43738</v>
      </c>
    </row>
    <row r="37" spans="2:7" s="45" customFormat="1" ht="11.25" customHeight="1" x14ac:dyDescent="0.2">
      <c r="B37" s="17" t="s">
        <v>211</v>
      </c>
      <c r="C37" s="6">
        <f>+CF!C9</f>
        <v>35677</v>
      </c>
      <c r="D37" s="6">
        <f>+CF!D9</f>
        <v>19299</v>
      </c>
      <c r="E37" s="6">
        <v>39836</v>
      </c>
      <c r="F37" s="6">
        <v>28842</v>
      </c>
      <c r="G37" s="184">
        <v>79138</v>
      </c>
    </row>
    <row r="38" spans="2:7" s="45" customFormat="1" ht="11.25" customHeight="1" x14ac:dyDescent="0.2">
      <c r="B38" s="23" t="s">
        <v>159</v>
      </c>
      <c r="C38" s="8">
        <f>+CF!C24</f>
        <v>3059</v>
      </c>
      <c r="D38" s="8">
        <f>+CF!D24</f>
        <v>3843</v>
      </c>
      <c r="E38" s="263">
        <v>-915</v>
      </c>
      <c r="F38" s="8">
        <v>269578</v>
      </c>
      <c r="G38" s="28">
        <v>21693</v>
      </c>
    </row>
    <row r="39" spans="2:7" s="45" customFormat="1" ht="11.25" customHeight="1" x14ac:dyDescent="0.2">
      <c r="B39" s="17" t="s">
        <v>160</v>
      </c>
      <c r="C39" s="268">
        <f>+CF!C36</f>
        <v>-24973</v>
      </c>
      <c r="D39" s="268">
        <f>+CF!D36</f>
        <v>-55239</v>
      </c>
      <c r="E39" s="6">
        <v>-41047</v>
      </c>
      <c r="F39" s="6">
        <v>-201094</v>
      </c>
      <c r="G39" s="184">
        <v>-239126</v>
      </c>
    </row>
    <row r="40" spans="2:7" s="45" customFormat="1" ht="11.25" customHeight="1" x14ac:dyDescent="0.2">
      <c r="B40" s="27" t="s">
        <v>142</v>
      </c>
      <c r="C40" s="4">
        <f>+C37+C38+C39</f>
        <v>13763</v>
      </c>
      <c r="D40" s="4">
        <f>+D37+D38+D39</f>
        <v>-32097</v>
      </c>
      <c r="E40" s="4">
        <f t="shared" ref="E40:G40" si="4">+E37+E38+E39</f>
        <v>-2126</v>
      </c>
      <c r="F40" s="4">
        <f t="shared" si="4"/>
        <v>97326</v>
      </c>
      <c r="G40" s="4">
        <f t="shared" si="4"/>
        <v>-138295</v>
      </c>
    </row>
    <row r="41" spans="2:7" s="45" customFormat="1" ht="11.25" customHeight="1" x14ac:dyDescent="0.2">
      <c r="B41" s="27"/>
      <c r="C41" s="4"/>
      <c r="D41" s="16"/>
      <c r="E41" s="16"/>
      <c r="F41" s="16"/>
      <c r="G41" s="16"/>
    </row>
    <row r="42" spans="2:7" s="45" customFormat="1" ht="11.25" customHeight="1" x14ac:dyDescent="0.2"/>
    <row r="43" spans="2:7" s="45" customFormat="1" ht="11.25" customHeight="1" x14ac:dyDescent="0.2">
      <c r="B43" s="14" t="s">
        <v>143</v>
      </c>
    </row>
    <row r="44" spans="2:7" s="45" customFormat="1" ht="11.25" customHeight="1" x14ac:dyDescent="0.2"/>
    <row r="45" spans="2:7" s="45" customFormat="1" ht="11.25" customHeight="1" thickBot="1" x14ac:dyDescent="0.25">
      <c r="B45" s="54" t="s">
        <v>125</v>
      </c>
      <c r="C45" s="84">
        <v>45199</v>
      </c>
      <c r="D45" s="84">
        <v>44834</v>
      </c>
      <c r="E45" s="84">
        <v>44469</v>
      </c>
      <c r="F45" s="84">
        <v>44104</v>
      </c>
      <c r="G45" s="84">
        <v>43738</v>
      </c>
    </row>
    <row r="46" spans="2:7" s="45" customFormat="1" ht="11.25" customHeight="1" x14ac:dyDescent="0.2">
      <c r="B46" s="17" t="s">
        <v>170</v>
      </c>
      <c r="C46" s="81">
        <f>+C5/C8</f>
        <v>1.099721753823703</v>
      </c>
      <c r="D46" s="81">
        <f>+D5/D8</f>
        <v>0.9132463194002246</v>
      </c>
      <c r="E46" s="81">
        <f t="shared" ref="E46:G46" si="5">+E5/E8</f>
        <v>1.1393962943584377</v>
      </c>
      <c r="F46" s="81">
        <f t="shared" si="5"/>
        <v>0.99364556366203816</v>
      </c>
      <c r="G46" s="81">
        <f t="shared" si="5"/>
        <v>1.4858136189624214</v>
      </c>
    </row>
    <row r="47" spans="2:7" s="45" customFormat="1" ht="11.25" customHeight="1" x14ac:dyDescent="0.2">
      <c r="B47" s="23" t="s">
        <v>171</v>
      </c>
      <c r="C47" s="82">
        <f>+C13/C10</f>
        <v>0.86325053358375559</v>
      </c>
      <c r="D47" s="82">
        <f>+D13/D10</f>
        <v>0.67504612909839301</v>
      </c>
      <c r="E47" s="82">
        <f t="shared" ref="E47:G47" si="6">+E13/E10</f>
        <v>0.47934260964344488</v>
      </c>
      <c r="F47" s="82">
        <f t="shared" si="6"/>
        <v>0.45393189506072351</v>
      </c>
      <c r="G47" s="82">
        <f t="shared" si="6"/>
        <v>0.17850405817104731</v>
      </c>
    </row>
    <row r="48" spans="2:7" s="45" customFormat="1" ht="11.25" x14ac:dyDescent="0.2">
      <c r="B48" s="17" t="s">
        <v>172</v>
      </c>
      <c r="C48" s="81">
        <f>+C6/C7</f>
        <v>0.79762730005480109</v>
      </c>
      <c r="D48" s="81">
        <f>+D6/D7</f>
        <v>0.80806425363588796</v>
      </c>
      <c r="E48" s="81">
        <f t="shared" ref="E48:G48" si="7">+E6/E7</f>
        <v>0.80586493578343688</v>
      </c>
      <c r="F48" s="81">
        <f t="shared" si="7"/>
        <v>0.79367217966229187</v>
      </c>
      <c r="G48" s="81">
        <f t="shared" si="7"/>
        <v>0.68176954656648847</v>
      </c>
    </row>
    <row r="49" spans="2:7" s="45" customFormat="1" ht="11.25" x14ac:dyDescent="0.2">
      <c r="B49" s="23" t="s">
        <v>181</v>
      </c>
      <c r="C49" s="82">
        <v>0.12</v>
      </c>
      <c r="D49" s="82">
        <v>2.3E-2</v>
      </c>
      <c r="E49" s="82">
        <v>0.245</v>
      </c>
      <c r="F49" s="82">
        <v>-0.105</v>
      </c>
      <c r="G49" s="82">
        <v>0.13400000000000001</v>
      </c>
    </row>
    <row r="50" spans="2:7" s="45" customFormat="1" ht="11.25" customHeight="1" x14ac:dyDescent="0.2">
      <c r="B50" s="23"/>
      <c r="C50" s="82"/>
      <c r="D50" s="82"/>
      <c r="E50" s="82"/>
      <c r="F50" s="82"/>
      <c r="G50" s="82"/>
    </row>
    <row r="51" spans="2:7" s="45" customFormat="1" ht="11.25" customHeight="1" x14ac:dyDescent="0.2">
      <c r="B51" s="107" t="s">
        <v>144</v>
      </c>
    </row>
    <row r="52" spans="2:7" s="45" customFormat="1" ht="11.25" x14ac:dyDescent="0.2">
      <c r="B52" s="107" t="s">
        <v>145</v>
      </c>
    </row>
    <row r="53" spans="2:7" s="45" customFormat="1" ht="11.25" customHeight="1" x14ac:dyDescent="0.2">
      <c r="B53" s="107" t="s">
        <v>146</v>
      </c>
    </row>
    <row r="54" spans="2:7" s="45" customFormat="1" ht="11.25" customHeight="1" x14ac:dyDescent="0.2">
      <c r="B54" s="107" t="s">
        <v>180</v>
      </c>
    </row>
    <row r="55" spans="2:7" s="45" customFormat="1" ht="11.25" customHeight="1" x14ac:dyDescent="0.2"/>
    <row r="56" spans="2:7" s="45" customFormat="1" ht="11.25" customHeight="1" x14ac:dyDescent="0.2"/>
    <row r="57" spans="2:7" s="45" customFormat="1" ht="11.25" customHeight="1" x14ac:dyDescent="0.2"/>
    <row r="58" spans="2:7" s="45" customFormat="1" ht="11.25" customHeight="1" x14ac:dyDescent="0.2"/>
    <row r="59" spans="2:7" s="45" customFormat="1" ht="11.25" customHeight="1" x14ac:dyDescent="0.2"/>
    <row r="60" spans="2:7" s="45" customFormat="1" ht="11.25" customHeight="1" x14ac:dyDescent="0.2"/>
    <row r="61" spans="2:7" s="45" customFormat="1" ht="11.25" customHeight="1" x14ac:dyDescent="0.2"/>
    <row r="62" spans="2:7" s="45" customFormat="1" ht="11.25" customHeight="1" x14ac:dyDescent="0.2"/>
    <row r="63" spans="2:7" s="45" customFormat="1" ht="11.25" customHeight="1" x14ac:dyDescent="0.2"/>
    <row r="64" spans="2:7" s="45" customFormat="1" ht="11.25" customHeight="1" x14ac:dyDescent="0.2"/>
    <row r="65" s="45" customFormat="1" ht="11.25" customHeight="1" x14ac:dyDescent="0.2"/>
    <row r="66" s="45" customFormat="1" ht="11.25" customHeight="1" x14ac:dyDescent="0.2"/>
    <row r="67" s="45" customFormat="1" ht="11.25" customHeight="1" x14ac:dyDescent="0.2"/>
    <row r="68" s="45" customFormat="1" ht="11.25" customHeight="1" x14ac:dyDescent="0.2"/>
    <row r="69" s="45" customFormat="1" ht="11.25" customHeight="1" x14ac:dyDescent="0.2"/>
    <row r="70" s="45" customFormat="1" ht="11.25" customHeight="1" x14ac:dyDescent="0.2"/>
    <row r="71" s="45" customFormat="1" ht="11.25" customHeight="1" x14ac:dyDescent="0.2"/>
    <row r="72" s="45" customFormat="1" ht="11.25" customHeight="1" x14ac:dyDescent="0.2"/>
    <row r="73" s="45" customFormat="1" ht="11.25" customHeight="1" x14ac:dyDescent="0.2"/>
    <row r="74" s="45" customFormat="1" ht="11.25" customHeight="1" x14ac:dyDescent="0.2"/>
    <row r="75" s="45" customFormat="1" ht="11.25" customHeight="1" x14ac:dyDescent="0.2"/>
    <row r="76" s="45" customFormat="1" ht="11.25" customHeight="1" x14ac:dyDescent="0.2"/>
    <row r="77" s="45" customFormat="1" ht="11.25" customHeight="1" x14ac:dyDescent="0.2"/>
    <row r="78" s="45" customFormat="1" ht="11.25" customHeight="1" x14ac:dyDescent="0.2"/>
    <row r="79" s="45" customFormat="1" ht="11.25" customHeight="1" x14ac:dyDescent="0.2"/>
    <row r="80" s="45" customFormat="1" ht="11.25" customHeight="1" x14ac:dyDescent="0.2"/>
    <row r="81" s="45" customFormat="1" ht="11.25" customHeight="1" x14ac:dyDescent="0.2"/>
    <row r="82" s="45" customFormat="1" ht="11.25" customHeight="1" x14ac:dyDescent="0.2"/>
    <row r="83" s="45" customFormat="1" ht="11.25" customHeight="1" x14ac:dyDescent="0.2"/>
    <row r="84" s="45" customFormat="1" ht="11.25" customHeight="1" x14ac:dyDescent="0.2"/>
    <row r="85" s="45" customFormat="1" ht="11.25" customHeight="1" x14ac:dyDescent="0.2"/>
    <row r="86" s="45" customFormat="1" ht="11.25" customHeight="1" x14ac:dyDescent="0.2"/>
    <row r="87" s="45" customFormat="1" ht="11.25" customHeight="1" x14ac:dyDescent="0.2"/>
    <row r="88" s="45" customFormat="1" ht="11.25" customHeight="1" x14ac:dyDescent="0.2"/>
    <row r="89" s="45" customFormat="1" ht="11.25" customHeight="1" x14ac:dyDescent="0.2"/>
    <row r="90" s="45" customFormat="1" ht="11.25" customHeight="1" x14ac:dyDescent="0.2"/>
    <row r="91" s="45" customFormat="1" ht="11.25" customHeight="1" x14ac:dyDescent="0.2"/>
    <row r="92" s="45" customFormat="1" ht="11.25" customHeight="1" x14ac:dyDescent="0.2"/>
    <row r="93" s="45" customFormat="1" ht="11.25" customHeight="1" x14ac:dyDescent="0.2"/>
    <row r="94" s="45" customFormat="1" ht="11.25" customHeight="1" x14ac:dyDescent="0.2"/>
    <row r="95" s="45" customFormat="1" ht="11.25" customHeight="1" x14ac:dyDescent="0.2"/>
    <row r="96" s="45" customFormat="1" ht="11.25" customHeight="1" x14ac:dyDescent="0.2"/>
    <row r="97" s="45" customFormat="1" ht="11.25" customHeight="1" x14ac:dyDescent="0.2"/>
    <row r="98" s="45" customFormat="1" ht="11.25" customHeight="1" x14ac:dyDescent="0.2"/>
    <row r="99" s="45" customFormat="1" ht="11.25" customHeight="1" x14ac:dyDescent="0.2"/>
    <row r="100" s="45" customFormat="1" ht="11.25" customHeight="1" x14ac:dyDescent="0.2"/>
    <row r="101" s="45" customFormat="1" ht="11.25" customHeight="1" x14ac:dyDescent="0.2"/>
    <row r="102" s="45" customFormat="1" ht="11.25" customHeight="1" x14ac:dyDescent="0.2"/>
    <row r="103" s="45" customFormat="1" ht="11.25" customHeight="1" x14ac:dyDescent="0.2"/>
    <row r="104" s="45" customFormat="1" ht="11.25" customHeight="1" x14ac:dyDescent="0.2"/>
    <row r="105" s="45" customFormat="1" ht="11.25" customHeight="1" x14ac:dyDescent="0.2"/>
    <row r="106" s="45" customFormat="1" ht="11.25" customHeight="1" x14ac:dyDescent="0.2"/>
    <row r="107" s="45" customFormat="1" ht="11.25" customHeight="1" x14ac:dyDescent="0.2"/>
    <row r="108" s="45" customFormat="1" ht="11.25" customHeight="1" x14ac:dyDescent="0.2"/>
    <row r="109" s="45" customFormat="1" ht="11.25" customHeight="1" x14ac:dyDescent="0.2"/>
    <row r="110" s="45" customFormat="1" ht="11.25" customHeight="1" x14ac:dyDescent="0.2"/>
    <row r="111" s="45" customFormat="1" ht="11.25" customHeight="1" x14ac:dyDescent="0.2"/>
    <row r="112" s="45" customFormat="1" ht="11.25" customHeight="1" x14ac:dyDescent="0.2"/>
    <row r="113" spans="1:8" s="45" customFormat="1" ht="11.25" customHeight="1" x14ac:dyDescent="0.2"/>
    <row r="114" spans="1:8" s="45" customFormat="1" ht="11.25" customHeight="1" x14ac:dyDescent="0.2"/>
    <row r="115" spans="1:8" s="45" customFormat="1" ht="11.25" customHeight="1" x14ac:dyDescent="0.2"/>
    <row r="116" spans="1:8" s="45" customFormat="1" ht="11.25" customHeight="1" x14ac:dyDescent="0.2"/>
    <row r="117" spans="1:8" s="45" customFormat="1" ht="11.25" customHeight="1" x14ac:dyDescent="0.2"/>
    <row r="118" spans="1:8" s="45" customFormat="1" ht="11.25" customHeight="1" x14ac:dyDescent="0.2"/>
    <row r="119" spans="1:8" s="45" customFormat="1" ht="11.25" customHeight="1" x14ac:dyDescent="0.2"/>
    <row r="120" spans="1:8" s="45" customFormat="1" ht="11.25" customHeight="1" x14ac:dyDescent="0.2"/>
    <row r="121" spans="1:8" s="45" customFormat="1" ht="11.25" customHeight="1" x14ac:dyDescent="0.2"/>
    <row r="122" spans="1:8" s="45" customFormat="1" ht="11.25" customHeight="1" x14ac:dyDescent="0.2"/>
    <row r="123" spans="1:8" s="45" customFormat="1" ht="11.25" customHeight="1" x14ac:dyDescent="0.2"/>
    <row r="124" spans="1:8" s="45" customFormat="1" ht="11.25" customHeight="1" x14ac:dyDescent="0.2"/>
    <row r="125" spans="1:8" s="45" customFormat="1" ht="11.25" customHeight="1" x14ac:dyDescent="0.2"/>
    <row r="126" spans="1:8" s="45" customFormat="1" ht="11.25" customHeight="1" x14ac:dyDescent="0.2"/>
    <row r="127" spans="1:8" s="45" customFormat="1" ht="11.25" customHeight="1" x14ac:dyDescent="0.2"/>
    <row r="128" spans="1:8" x14ac:dyDescent="0.25">
      <c r="A128" s="45"/>
      <c r="B128" s="45"/>
      <c r="C128" s="45"/>
      <c r="D128" s="45"/>
      <c r="E128" s="45"/>
      <c r="F128" s="45"/>
      <c r="G128" s="45"/>
      <c r="H128" s="45"/>
    </row>
    <row r="129" spans="1:8" x14ac:dyDescent="0.25">
      <c r="A129" s="45"/>
      <c r="B129" s="45"/>
      <c r="C129" s="45"/>
      <c r="D129" s="45"/>
      <c r="E129" s="45"/>
      <c r="F129" s="45"/>
      <c r="G129" s="45"/>
      <c r="H129" s="45"/>
    </row>
  </sheetData>
  <pageMargins left="0.7" right="0.7" top="0.75" bottom="0.75" header="0.3" footer="0.3"/>
  <pageSetup orientation="portrait" r:id="rId1"/>
  <ignoredErrors>
    <ignoredError sqref="C24 D24:D2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2020-02-26T15:57:15Z</dcterms:created>
  <dcterms:modified xsi:type="dcterms:W3CDTF">2023-11-09T20:23:01Z</dcterms:modified>
</cp:coreProperties>
</file>