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zas\TODOS\Balances y Press Releases\CRESUD\FY 2024\IIQ24\Earnings y Short Press Release\"/>
    </mc:Choice>
  </mc:AlternateContent>
  <xr:revisionPtr revIDLastSave="0" documentId="13_ncr:1_{4D932EA0-44AB-400F-8C8C-9B4F71197B0F}" xr6:coauthVersionLast="47" xr6:coauthVersionMax="47" xr10:uidLastSave="{00000000-0000-0000-0000-000000000000}"/>
  <bookViews>
    <workbookView xWindow="28680" yWindow="-120" windowWidth="29040" windowHeight="15840" tabRatio="820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Summary FS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0" i="4" l="1"/>
  <c r="C20" i="4"/>
  <c r="E34" i="5"/>
  <c r="E33" i="5"/>
  <c r="E32" i="5"/>
  <c r="E31" i="5"/>
  <c r="E30" i="5"/>
  <c r="E29" i="5"/>
  <c r="F13" i="5" s="1"/>
  <c r="E28" i="5"/>
  <c r="E27" i="5"/>
  <c r="E26" i="5"/>
  <c r="E25" i="5"/>
  <c r="F9" i="5" s="1"/>
  <c r="E24" i="5"/>
  <c r="F8" i="5" s="1"/>
  <c r="E23" i="5"/>
  <c r="F10" i="5"/>
  <c r="F17" i="5"/>
  <c r="F7" i="5"/>
  <c r="E22" i="5"/>
  <c r="F6" i="5" s="1"/>
  <c r="D12" i="9"/>
  <c r="D13" i="9" s="1"/>
  <c r="D20" i="9" s="1"/>
  <c r="C12" i="9"/>
  <c r="C13" i="9" s="1"/>
  <c r="C20" i="9" s="1"/>
  <c r="C31" i="8"/>
  <c r="D31" i="8"/>
  <c r="D30" i="8"/>
  <c r="C30" i="8"/>
  <c r="D29" i="8"/>
  <c r="C29" i="8"/>
  <c r="D27" i="8"/>
  <c r="C27" i="8"/>
  <c r="D26" i="8"/>
  <c r="C26" i="8"/>
  <c r="D25" i="8"/>
  <c r="C25" i="8"/>
  <c r="D24" i="8"/>
  <c r="C24" i="8"/>
  <c r="D23" i="8"/>
  <c r="C23" i="8"/>
  <c r="D22" i="8"/>
  <c r="C22" i="8"/>
  <c r="D21" i="8"/>
  <c r="C21" i="8"/>
  <c r="D20" i="8"/>
  <c r="C20" i="8"/>
  <c r="E48" i="8"/>
  <c r="G47" i="8"/>
  <c r="F47" i="8"/>
  <c r="G46" i="8"/>
  <c r="F46" i="8"/>
  <c r="E46" i="8"/>
  <c r="D46" i="8"/>
  <c r="C46" i="8"/>
  <c r="G40" i="8"/>
  <c r="F40" i="8"/>
  <c r="E40" i="8"/>
  <c r="D40" i="8"/>
  <c r="C40" i="8"/>
  <c r="G13" i="8"/>
  <c r="G14" i="8" s="1"/>
  <c r="F13" i="8"/>
  <c r="E13" i="8"/>
  <c r="E14" i="8" s="1"/>
  <c r="D13" i="8"/>
  <c r="D14" i="8" s="1"/>
  <c r="C13" i="8"/>
  <c r="C14" i="8" s="1"/>
  <c r="G10" i="8"/>
  <c r="F10" i="8"/>
  <c r="E10" i="8"/>
  <c r="D10" i="8"/>
  <c r="C10" i="8"/>
  <c r="G7" i="8"/>
  <c r="G48" i="8" s="1"/>
  <c r="F7" i="8"/>
  <c r="F48" i="8" s="1"/>
  <c r="E7" i="8"/>
  <c r="D7" i="8"/>
  <c r="D48" i="8" s="1"/>
  <c r="C7" i="8"/>
  <c r="C48" i="8" s="1"/>
  <c r="E115" i="6"/>
  <c r="E114" i="6"/>
  <c r="E113" i="6"/>
  <c r="E112" i="6"/>
  <c r="E111" i="6"/>
  <c r="E106" i="6"/>
  <c r="E105" i="6"/>
  <c r="E103" i="6"/>
  <c r="E101" i="6"/>
  <c r="E100" i="6"/>
  <c r="E99" i="6"/>
  <c r="E97" i="6"/>
  <c r="E96" i="6"/>
  <c r="D98" i="6"/>
  <c r="D102" i="6" s="1"/>
  <c r="D104" i="6" s="1"/>
  <c r="C98" i="6"/>
  <c r="C102" i="6" s="1"/>
  <c r="E88" i="6"/>
  <c r="E87" i="6"/>
  <c r="E85" i="6"/>
  <c r="E84" i="6"/>
  <c r="D86" i="6"/>
  <c r="D90" i="6" s="1"/>
  <c r="D91" i="6" s="1"/>
  <c r="C86" i="6"/>
  <c r="C90" i="6" s="1"/>
  <c r="C91" i="6" s="1"/>
  <c r="E76" i="6"/>
  <c r="E75" i="6"/>
  <c r="E74" i="6"/>
  <c r="E72" i="6"/>
  <c r="E71" i="6"/>
  <c r="E70" i="6"/>
  <c r="E69" i="6"/>
  <c r="D73" i="6"/>
  <c r="D77" i="6" s="1"/>
  <c r="D79" i="6" s="1"/>
  <c r="C73" i="6"/>
  <c r="C77" i="6" s="1"/>
  <c r="C79" i="6" s="1"/>
  <c r="E61" i="6"/>
  <c r="E60" i="6"/>
  <c r="E58" i="6"/>
  <c r="E57" i="6"/>
  <c r="E56" i="6"/>
  <c r="D59" i="6"/>
  <c r="D63" i="6" s="1"/>
  <c r="D64" i="6" s="1"/>
  <c r="C59" i="6"/>
  <c r="C63" i="6" s="1"/>
  <c r="E47" i="6"/>
  <c r="E46" i="6"/>
  <c r="E44" i="6"/>
  <c r="E42" i="6"/>
  <c r="E41" i="6"/>
  <c r="D45" i="6"/>
  <c r="D49" i="6" s="1"/>
  <c r="D51" i="6" s="1"/>
  <c r="C45" i="6"/>
  <c r="C49" i="6" s="1"/>
  <c r="C51" i="6" s="1"/>
  <c r="D26" i="6"/>
  <c r="D30" i="6" s="1"/>
  <c r="D32" i="6" s="1"/>
  <c r="C26" i="6"/>
  <c r="E26" i="6" s="1"/>
  <c r="E25" i="6"/>
  <c r="E24" i="6"/>
  <c r="E23" i="6"/>
  <c r="E22" i="6"/>
  <c r="E15" i="6"/>
  <c r="E14" i="6"/>
  <c r="E13" i="6"/>
  <c r="E12" i="6"/>
  <c r="E11" i="6"/>
  <c r="E10" i="6"/>
  <c r="E9" i="6"/>
  <c r="E8" i="6"/>
  <c r="E7" i="6"/>
  <c r="E6" i="6"/>
  <c r="E5" i="6"/>
  <c r="D12" i="6"/>
  <c r="C12" i="6"/>
  <c r="D26" i="5"/>
  <c r="D32" i="5" s="1"/>
  <c r="D34" i="5" s="1"/>
  <c r="C26" i="5"/>
  <c r="C32" i="5" s="1"/>
  <c r="F14" i="5"/>
  <c r="F12" i="5"/>
  <c r="D10" i="5"/>
  <c r="D16" i="5" s="1"/>
  <c r="D18" i="5" s="1"/>
  <c r="C10" i="5"/>
  <c r="E10" i="5" s="1"/>
  <c r="D10" i="4"/>
  <c r="D17" i="4" s="1"/>
  <c r="D23" i="4" s="1"/>
  <c r="D25" i="4" s="1"/>
  <c r="D27" i="4" s="1"/>
  <c r="C10" i="4"/>
  <c r="E10" i="4" s="1"/>
  <c r="E31" i="4"/>
  <c r="E30" i="4"/>
  <c r="E26" i="4"/>
  <c r="E24" i="4"/>
  <c r="E22" i="4"/>
  <c r="E21" i="4"/>
  <c r="E19" i="4"/>
  <c r="E18" i="4"/>
  <c r="E16" i="4"/>
  <c r="E14" i="4"/>
  <c r="E13" i="4"/>
  <c r="E12" i="4"/>
  <c r="E9" i="4"/>
  <c r="E8" i="4"/>
  <c r="E7" i="4"/>
  <c r="E6" i="4"/>
  <c r="F14" i="8" l="1"/>
  <c r="D47" i="8"/>
  <c r="C47" i="8"/>
  <c r="E47" i="8"/>
  <c r="C64" i="6"/>
  <c r="E64" i="6" s="1"/>
  <c r="E63" i="6"/>
  <c r="C104" i="6"/>
  <c r="E104" i="6" s="1"/>
  <c r="E102" i="6"/>
  <c r="E86" i="6"/>
  <c r="C30" i="6"/>
  <c r="C32" i="6" s="1"/>
  <c r="E98" i="6"/>
  <c r="E59" i="6"/>
  <c r="E45" i="6"/>
  <c r="E28" i="6"/>
  <c r="E27" i="6"/>
  <c r="C34" i="5"/>
  <c r="C16" i="5"/>
  <c r="C17" i="4"/>
  <c r="C23" i="4" s="1"/>
  <c r="C25" i="4" s="1"/>
  <c r="C27" i="4" s="1"/>
  <c r="E27" i="4" s="1"/>
  <c r="E16" i="5" l="1"/>
  <c r="C18" i="5"/>
  <c r="E18" i="5" s="1"/>
  <c r="L38" i="11" l="1"/>
  <c r="L33" i="11"/>
  <c r="L28" i="11"/>
  <c r="L23" i="11"/>
  <c r="L18" i="11"/>
  <c r="L13" i="11"/>
  <c r="L10" i="11"/>
  <c r="L20" i="11" l="1"/>
  <c r="L30" i="11" s="1"/>
  <c r="K38" i="11" l="1"/>
  <c r="K33" i="11"/>
  <c r="K28" i="11"/>
  <c r="K23" i="11"/>
  <c r="K18" i="11"/>
  <c r="K13" i="11"/>
  <c r="K10" i="11"/>
  <c r="H38" i="11"/>
  <c r="G38" i="11"/>
  <c r="F38" i="11"/>
  <c r="E38" i="11"/>
  <c r="D38" i="11"/>
  <c r="C38" i="11"/>
  <c r="J34" i="11"/>
  <c r="J38" i="11" s="1"/>
  <c r="I34" i="11"/>
  <c r="I38" i="11" s="1"/>
  <c r="J33" i="11"/>
  <c r="I33" i="11"/>
  <c r="H33" i="11"/>
  <c r="J28" i="11"/>
  <c r="I28" i="11"/>
  <c r="H28" i="11"/>
  <c r="G28" i="11"/>
  <c r="G30" i="11" s="1"/>
  <c r="F28" i="11"/>
  <c r="E28" i="11"/>
  <c r="D28" i="11"/>
  <c r="C28" i="11"/>
  <c r="J23" i="11"/>
  <c r="I23" i="11"/>
  <c r="H23" i="11"/>
  <c r="J18" i="11"/>
  <c r="I18" i="11"/>
  <c r="H18" i="11"/>
  <c r="H20" i="11" s="1"/>
  <c r="G18" i="11"/>
  <c r="G20" i="11" s="1"/>
  <c r="F18" i="11"/>
  <c r="E18" i="11"/>
  <c r="D18" i="11"/>
  <c r="C18" i="11"/>
  <c r="J13" i="11"/>
  <c r="I13" i="11"/>
  <c r="H13" i="11"/>
  <c r="J10" i="11"/>
  <c r="I10" i="11"/>
  <c r="H10" i="11"/>
  <c r="G10" i="11"/>
  <c r="F10" i="11"/>
  <c r="E10" i="11"/>
  <c r="D10" i="11"/>
  <c r="D20" i="11" s="1"/>
  <c r="C10" i="11"/>
  <c r="H30" i="11" l="1"/>
  <c r="F20" i="11"/>
  <c r="I20" i="11"/>
  <c r="J20" i="11"/>
  <c r="J30" i="11" s="1"/>
  <c r="C20" i="11"/>
  <c r="C30" i="11" s="1"/>
  <c r="E20" i="11"/>
  <c r="E30" i="11" s="1"/>
  <c r="K20" i="11"/>
  <c r="K30" i="11" s="1"/>
  <c r="I30" i="11"/>
  <c r="D30" i="11"/>
  <c r="F30" i="11"/>
  <c r="E9" i="7" l="1"/>
  <c r="E6" i="7"/>
</calcChain>
</file>

<file path=xl/sharedStrings.xml><?xml version="1.0" encoding="utf-8"?>
<sst xmlns="http://schemas.openxmlformats.org/spreadsheetml/2006/main" count="496" uniqueCount="247">
  <si>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</si>
  <si>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</si>
  <si>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</si>
  <si>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</si>
  <si>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</si>
  <si>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</si>
  <si>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</si>
  <si>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</si>
  <si>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</si>
  <si>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</si>
  <si>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</si>
  <si>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</si>
  <si>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</si>
  <si>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</si>
  <si>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</si>
  <si>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</si>
  <si>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</si>
  <si>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</si>
  <si>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</si>
  <si>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</si>
  <si>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</si>
  <si>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</si>
  <si>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</si>
  <si>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</si>
  <si>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</si>
  <si>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</si>
  <si>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</si>
  <si>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</si>
  <si>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</si>
  <si>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</si>
  <si>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</si>
  <si>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</si>
  <si>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</si>
  <si>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</si>
  <si>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</si>
  <si>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</si>
  <si>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</si>
  <si>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</si>
  <si>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</si>
  <si>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</si>
  <si>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</si>
  <si>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</si>
  <si>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</si>
  <si>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</si>
  <si>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</si>
  <si>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</si>
  <si>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</si>
  <si>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</si>
  <si>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</si>
  <si>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</si>
  <si>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</si>
  <si>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</si>
  <si>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</si>
  <si>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</si>
  <si>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</si>
  <si>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</si>
  <si>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</si>
  <si>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</si>
  <si>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</si>
  <si>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</si>
  <si>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</si>
  <si>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</si>
  <si>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</si>
  <si>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</si>
  <si>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</si>
  <si>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</si>
  <si>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</si>
  <si>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</si>
  <si>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</si>
  <si>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</si>
  <si>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</si>
  <si>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Capital contributions to associates and joint ventures</t>
  </si>
  <si>
    <t>Acquisitions and improvements of property, plant and equipment</t>
  </si>
  <si>
    <t>Acquisition of intangible assets</t>
  </si>
  <si>
    <t>Proceeds from sales of property, plant and equipment</t>
  </si>
  <si>
    <t>Dividends collected from associates and joint ventures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</si>
  <si>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</si>
  <si>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</si>
  <si>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</si>
  <si>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</si>
  <si>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</si>
  <si>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Cash and cash equivalents at the end of the period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</si>
  <si>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</si>
  <si>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</si>
  <si>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</si>
  <si>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</si>
  <si>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</si>
  <si>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</si>
  <si>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</si>
  <si>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</si>
  <si>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</si>
  <si>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Loss from joint ventures and associates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</si>
  <si>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</si>
  <si>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</si>
  <si>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</si>
  <si>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</si>
  <si>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</si>
  <si>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</si>
  <si>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</si>
  <si>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</si>
  <si>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</si>
  <si>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</si>
  <si>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</si>
  <si>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in ARS million</t>
  </si>
  <si>
    <t>Gross loss</t>
  </si>
  <si>
    <t>Profit from operations</t>
  </si>
  <si>
    <t>Segment profit</t>
  </si>
  <si>
    <t>Adjusted EBITDA</t>
  </si>
  <si>
    <t>Profit from associates</t>
  </si>
  <si>
    <t>II.a) Crops and Sugarcane</t>
  </si>
  <si>
    <t>Crops</t>
  </si>
  <si>
    <t xml:space="preserve">Gross profit </t>
  </si>
  <si>
    <t xml:space="preserve">General and administrative expenses </t>
  </si>
  <si>
    <t>Sugarcane</t>
  </si>
  <si>
    <t xml:space="preserve">Revenues </t>
  </si>
  <si>
    <t>II.b) Cattle Production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</si>
  <si>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</si>
  <si>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</si>
  <si>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</si>
  <si>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</si>
  <si>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</si>
  <si>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</si>
  <si>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Segment Profit</t>
  </si>
  <si>
    <t>IV) Corporate Segment</t>
  </si>
  <si>
    <t>Loss from operations</t>
  </si>
  <si>
    <t>Consolidated Results of our Subsidiary IRSA Inversiones y Representaciones S.A.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</si>
  <si>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</si>
  <si>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</si>
  <si>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</si>
  <si>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</si>
  <si>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</si>
  <si>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</si>
  <si>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</si>
  <si>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</si>
  <si>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</si>
  <si>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</si>
  <si>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</si>
  <si>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</si>
  <si>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</si>
  <si>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</si>
  <si>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</si>
  <si>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</si>
  <si>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</si>
  <si>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</si>
  <si>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</si>
  <si>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</si>
  <si>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</si>
  <si>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</si>
  <si>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Activity profit</t>
  </si>
  <si>
    <t>Net cash generated by investment activities</t>
  </si>
  <si>
    <t>Net cash used in financing activities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</si>
  <si>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</si>
  <si>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</si>
  <si>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</si>
  <si>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</si>
  <si>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</si>
  <si>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</si>
  <si>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</si>
  <si>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</si>
  <si>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</si>
  <si>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t>Acquisition and improvement of investment properties</t>
  </si>
  <si>
    <t>Proceeds from sales of investment properties</t>
  </si>
  <si>
    <t>Management fees</t>
  </si>
  <si>
    <t>Management Fee</t>
  </si>
  <si>
    <t>Profit before income tax</t>
  </si>
  <si>
    <t>Profit for the period</t>
  </si>
  <si>
    <t>Land Reserve</t>
  </si>
  <si>
    <t>Repurchase of treasury shares</t>
  </si>
  <si>
    <t>Exercise of warrants</t>
  </si>
  <si>
    <t>Results from associates</t>
  </si>
  <si>
    <t>Results from operations</t>
  </si>
  <si>
    <t>Segment results</t>
  </si>
  <si>
    <t>Income tax liabilities</t>
  </si>
  <si>
    <t>Share of profit/ (loss) of associates and joint ventures</t>
  </si>
  <si>
    <t>Net cash generated from investing activities</t>
  </si>
  <si>
    <t>Capital contributions from non-controlling interest in subsidiaries</t>
  </si>
  <si>
    <t>Dividends paid</t>
  </si>
  <si>
    <t>Net decrease in cash and cash equivalents</t>
  </si>
  <si>
    <t>Results from associates and joint ventures</t>
  </si>
  <si>
    <t>Result of the period of continuous operations</t>
  </si>
  <si>
    <t>Result of discontinued operations after taxes</t>
  </si>
  <si>
    <t>Borrowings, issuance and new placement of non-convertible notes</t>
  </si>
  <si>
    <t>Lease liabilities paid</t>
  </si>
  <si>
    <t>Realized initial recognition and changes in fair value of biological assets</t>
  </si>
  <si>
    <t xml:space="preserve"> Three month </t>
  </si>
  <si>
    <t>Right-of-use assets</t>
  </si>
  <si>
    <t>Income tax credit</t>
  </si>
  <si>
    <t>Payment of acquisitions of property, plant and equipment</t>
  </si>
  <si>
    <t>Payments of derivative financial instruments</t>
  </si>
  <si>
    <t>Obtaining/ (payments) of short term loans, net</t>
  </si>
  <si>
    <t>Cash and cash equivalents at the beginning of the period</t>
  </si>
  <si>
    <t>Rights of use installments</t>
  </si>
  <si>
    <t xml:space="preserve">Gross Profit </t>
  </si>
  <si>
    <t>Activity Result</t>
  </si>
  <si>
    <t>Initial recognition and changes in fair value of biological assets</t>
  </si>
  <si>
    <t>Others (recovery of provision)</t>
  </si>
  <si>
    <t>2024E</t>
  </si>
  <si>
    <t>Unaudited Condensed Interim Consolidated Statement of Financial Position
as of December 31, 2023 and June 30, 2023</t>
  </si>
  <si>
    <t>12.31.2023</t>
  </si>
  <si>
    <t>06.30.2023</t>
  </si>
  <si>
    <t>Group of assets held for sale</t>
  </si>
  <si>
    <t>IIQ24</t>
  </si>
  <si>
    <t>Unaudited Condensed Interim Consolidated Statements of Income and Other Comprehensive Income for the six and three-month periods ended December 31, 2023 and 2022</t>
  </si>
  <si>
    <t xml:space="preserve"> Six month </t>
  </si>
  <si>
    <t>Total comprehensive income for the period</t>
  </si>
  <si>
    <t>Total comprehensive income attributable to:</t>
  </si>
  <si>
    <t>12.31.2022</t>
  </si>
  <si>
    <t>Net gain/ (loss) from fair value adjustment of investment properties</t>
  </si>
  <si>
    <t>Profit/ (loss) from operations</t>
  </si>
  <si>
    <t>Profit/ (loss) before financial results and income tax</t>
  </si>
  <si>
    <t>Profit/ (loss) before income tax</t>
  </si>
  <si>
    <t>Other comprehensive income/ (loss):</t>
  </si>
  <si>
    <t>Currency translation adjustment and other comprehensive results from associates and joint ventures (i)</t>
  </si>
  <si>
    <t>Revaluation surplus/ (deficit)</t>
  </si>
  <si>
    <t>Total other comprehensive income/ (loss) for the period</t>
  </si>
  <si>
    <t>Profit/ (loss) for the period attributable to:</t>
  </si>
  <si>
    <t>Profit/ (loss) for the period per share attributable to equity holders of the parent (ii):</t>
  </si>
  <si>
    <t xml:space="preserve">Unaudited Condensed Interim Consolidated Statements of Cash Flows
for the six-month periods ended December 31, 2023 and 2022 </t>
  </si>
  <si>
    <t>Net cash generated from/ (used in) operating activities</t>
  </si>
  <si>
    <t>Proceeds from the sale of participation in joint ventures</t>
  </si>
  <si>
    <t>Proceeds from loans granted</t>
  </si>
  <si>
    <t>Interest received from financial assets</t>
  </si>
  <si>
    <t>Foreign exchange gain on cash and unrealized fair value result for cash equivalents</t>
  </si>
  <si>
    <t>For the six-month period ended December 31 (in ARS million)</t>
  </si>
  <si>
    <t>Gain from fair value of investment properties, not realized - agribusiness</t>
  </si>
  <si>
    <t>Gain from fair value of investment properties, not realized - Urban Properties Business</t>
  </si>
  <si>
    <t>Realized sale – Real Estate</t>
  </si>
  <si>
    <t>6M 24</t>
  </si>
  <si>
    <t>6M 23</t>
  </si>
  <si>
    <t>6M 2024</t>
  </si>
  <si>
    <t>Urban Properties and Investments</t>
  </si>
  <si>
    <t>6M 24 vs. 6M 23</t>
  </si>
  <si>
    <t>6M 2023</t>
  </si>
  <si>
    <t>Activity Profit</t>
  </si>
  <si>
    <t>Dec-23</t>
  </si>
  <si>
    <t>Dec-22</t>
  </si>
  <si>
    <t>Dec-21</t>
  </si>
  <si>
    <t>Dec-20</t>
  </si>
  <si>
    <t>Dec-19</t>
  </si>
  <si>
    <t>Profit from operations before financing and taxation</t>
  </si>
  <si>
    <t>Net cash generated by operating activities</t>
  </si>
  <si>
    <t>Total net cash generated during the fiscal period</t>
  </si>
  <si>
    <r>
      <t xml:space="preserve">Liquidity </t>
    </r>
    <r>
      <rPr>
        <vertAlign val="superscript"/>
        <sz val="9"/>
        <color rgb="FF000000"/>
        <rFont val="Arial"/>
        <family val="2"/>
      </rPr>
      <t>(1)</t>
    </r>
  </si>
  <si>
    <r>
      <t>Solvency</t>
    </r>
    <r>
      <rPr>
        <sz val="9"/>
        <rFont val="Arial"/>
        <family val="2"/>
      </rPr>
      <t xml:space="preserve"> </t>
    </r>
    <r>
      <rPr>
        <vertAlign val="superscript"/>
        <sz val="9"/>
        <rFont val="Arial"/>
        <family val="2"/>
      </rPr>
      <t>(2)</t>
    </r>
  </si>
  <si>
    <r>
      <t xml:space="preserve">Restricted capital </t>
    </r>
    <r>
      <rPr>
        <vertAlign val="superscript"/>
        <sz val="9"/>
        <color rgb="FF000000"/>
        <rFont val="Arial"/>
        <family val="2"/>
      </rPr>
      <t>(3)</t>
    </r>
  </si>
  <si>
    <t>II) Agricultural Production</t>
  </si>
  <si>
    <t>I) Land Development, Transformation and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</si>
</sst>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  <numFmt numFmtId="168" formatCode="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0"/>
      <color theme="1"/>
      <name val="Times New Roman"/>
      <family val="1"/>
    </font>
    <font>
      <b/>
      <sz val="9"/>
      <name val="Arial"/>
      <family val="2"/>
    </font>
    <font>
      <b/>
      <i/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i/>
      <sz val="9"/>
      <color rgb="FF000000"/>
      <name val="Arial"/>
      <family val="2"/>
    </font>
    <font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vertAlign val="superscript"/>
      <sz val="9"/>
      <color rgb="FF000000"/>
      <name val="Arial"/>
      <family val="2"/>
    </font>
    <font>
      <vertAlign val="superscript"/>
      <sz val="9"/>
      <name val="Arial"/>
      <family val="2"/>
    </font>
    <font>
      <b/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BBB5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167" fontId="1" fillId="0" borderId="0"/>
    <xf numFmtId="43" fontId="1" fillId="0" borderId="0" applyFont="0" applyFill="0" applyBorder="0" applyAlignment="0" applyProtection="0"/>
  </cellStyleXfs>
  <cellXfs count="207">
    <xf numFmtId="0" fontId="0" fillId="0" borderId="0" xfId="0"/>
    <xf numFmtId="0" fontId="8" fillId="0" borderId="0" xfId="0" applyFont="1" applyAlignment="1">
      <alignment horizontal="justify" vertical="center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4" fontId="0" fillId="0" borderId="0" xfId="1" applyNumberFormat="1" applyFont="1"/>
    <xf numFmtId="0" fontId="8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165" fontId="10" fillId="0" borderId="0" xfId="0" applyNumberFormat="1" applyFont="1"/>
    <xf numFmtId="0" fontId="10" fillId="0" borderId="0" xfId="0" applyFont="1" applyAlignment="1">
      <alignment horizontal="left"/>
    </xf>
    <xf numFmtId="165" fontId="10" fillId="0" borderId="0" xfId="2" applyNumberFormat="1" applyFont="1"/>
    <xf numFmtId="164" fontId="10" fillId="0" borderId="0" xfId="1" applyNumberFormat="1" applyFont="1"/>
    <xf numFmtId="0" fontId="5" fillId="0" borderId="0" xfId="0" applyFont="1" applyAlignment="1">
      <alignment horizontal="justify" vertical="center"/>
    </xf>
    <xf numFmtId="0" fontId="5" fillId="0" borderId="0" xfId="0" applyFont="1" applyAlignment="1">
      <alignment horizontal="left" vertical="center"/>
    </xf>
    <xf numFmtId="0" fontId="6" fillId="2" borderId="6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168" fontId="0" fillId="0" borderId="0" xfId="0" applyNumberFormat="1"/>
    <xf numFmtId="165" fontId="10" fillId="0" borderId="0" xfId="0" applyNumberFormat="1" applyFont="1" applyAlignment="1">
      <alignment horizontal="center"/>
    </xf>
    <xf numFmtId="165" fontId="10" fillId="10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165" fontId="15" fillId="0" borderId="0" xfId="2" applyNumberFormat="1" applyFont="1" applyAlignment="1">
      <alignment horizontal="right" vertical="center" wrapText="1"/>
    </xf>
    <xf numFmtId="165" fontId="14" fillId="0" borderId="0" xfId="2" applyNumberFormat="1" applyFont="1" applyAlignment="1">
      <alignment horizontal="right" vertical="center" wrapText="1"/>
    </xf>
    <xf numFmtId="165" fontId="5" fillId="0" borderId="2" xfId="2" applyNumberFormat="1" applyFont="1" applyBorder="1" applyAlignment="1">
      <alignment horizontal="right" vertical="center" wrapText="1"/>
    </xf>
    <xf numFmtId="165" fontId="13" fillId="0" borderId="2" xfId="2" applyNumberFormat="1" applyFont="1" applyBorder="1" applyAlignment="1">
      <alignment horizontal="right" vertical="center" wrapText="1"/>
    </xf>
    <xf numFmtId="165" fontId="4" fillId="0" borderId="0" xfId="2" applyNumberFormat="1" applyFont="1" applyAlignment="1">
      <alignment vertical="center" wrapText="1"/>
    </xf>
    <xf numFmtId="165" fontId="5" fillId="0" borderId="3" xfId="2" applyNumberFormat="1" applyFont="1" applyBorder="1" applyAlignment="1">
      <alignment horizontal="right" vertical="center" wrapText="1"/>
    </xf>
    <xf numFmtId="165" fontId="13" fillId="0" borderId="3" xfId="2" applyNumberFormat="1" applyFont="1" applyBorder="1" applyAlignment="1">
      <alignment horizontal="right" vertical="center" wrapText="1"/>
    </xf>
    <xf numFmtId="165" fontId="5" fillId="0" borderId="1" xfId="2" applyNumberFormat="1" applyFont="1" applyBorder="1" applyAlignment="1">
      <alignment horizontal="right" vertical="center" wrapText="1"/>
    </xf>
    <xf numFmtId="165" fontId="13" fillId="0" borderId="1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165" fontId="15" fillId="0" borderId="0" xfId="2" applyNumberFormat="1" applyFont="1" applyAlignment="1">
      <alignment horizontal="right" vertical="center"/>
    </xf>
    <xf numFmtId="165" fontId="14" fillId="0" borderId="0" xfId="2" applyNumberFormat="1" applyFont="1" applyAlignment="1">
      <alignment horizontal="right" vertical="center"/>
    </xf>
    <xf numFmtId="165" fontId="15" fillId="0" borderId="1" xfId="2" applyNumberFormat="1" applyFont="1" applyBorder="1" applyAlignment="1">
      <alignment horizontal="right" vertical="center"/>
    </xf>
    <xf numFmtId="165" fontId="14" fillId="0" borderId="1" xfId="2" applyNumberFormat="1" applyFont="1" applyBorder="1" applyAlignment="1">
      <alignment horizontal="right" vertical="center"/>
    </xf>
    <xf numFmtId="165" fontId="5" fillId="0" borderId="1" xfId="2" applyNumberFormat="1" applyFont="1" applyBorder="1" applyAlignment="1">
      <alignment horizontal="right" vertical="center"/>
    </xf>
    <xf numFmtId="165" fontId="13" fillId="0" borderId="1" xfId="2" applyNumberFormat="1" applyFont="1" applyBorder="1" applyAlignment="1">
      <alignment horizontal="right" vertical="center"/>
    </xf>
    <xf numFmtId="165" fontId="5" fillId="0" borderId="3" xfId="2" applyNumberFormat="1" applyFont="1" applyBorder="1" applyAlignment="1">
      <alignment horizontal="right" vertical="center"/>
    </xf>
    <xf numFmtId="165" fontId="13" fillId="0" borderId="3" xfId="2" applyNumberFormat="1" applyFont="1" applyBorder="1" applyAlignment="1">
      <alignment horizontal="right" vertical="center"/>
    </xf>
    <xf numFmtId="165" fontId="4" fillId="0" borderId="0" xfId="2" applyNumberFormat="1" applyFont="1" applyAlignment="1">
      <alignment vertical="center"/>
    </xf>
    <xf numFmtId="165" fontId="15" fillId="0" borderId="0" xfId="2" applyNumberFormat="1" applyFont="1" applyAlignment="1">
      <alignment horizontal="center" vertical="center"/>
    </xf>
    <xf numFmtId="0" fontId="19" fillId="0" borderId="0" xfId="0" applyFont="1"/>
    <xf numFmtId="0" fontId="14" fillId="0" borderId="0" xfId="0" applyFont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left" vertical="center" wrapText="1"/>
    </xf>
    <xf numFmtId="165" fontId="19" fillId="0" borderId="0" xfId="2" applyNumberFormat="1" applyFont="1"/>
    <xf numFmtId="0" fontId="20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165" fontId="14" fillId="0" borderId="0" xfId="2" applyNumberFormat="1" applyFont="1" applyAlignment="1">
      <alignment horizontal="center" vertical="center"/>
    </xf>
    <xf numFmtId="165" fontId="5" fillId="0" borderId="2" xfId="2" applyNumberFormat="1" applyFont="1" applyBorder="1" applyAlignment="1">
      <alignment horizontal="center" vertical="center"/>
    </xf>
    <xf numFmtId="165" fontId="13" fillId="0" borderId="2" xfId="2" applyNumberFormat="1" applyFont="1" applyBorder="1" applyAlignment="1">
      <alignment horizontal="center" vertical="center"/>
    </xf>
    <xf numFmtId="165" fontId="15" fillId="0" borderId="1" xfId="2" applyNumberFormat="1" applyFont="1" applyBorder="1" applyAlignment="1">
      <alignment horizontal="center" vertical="center"/>
    </xf>
    <xf numFmtId="165" fontId="14" fillId="0" borderId="1" xfId="2" applyNumberFormat="1" applyFont="1" applyBorder="1" applyAlignment="1">
      <alignment horizontal="center" vertical="center"/>
    </xf>
    <xf numFmtId="165" fontId="5" fillId="0" borderId="1" xfId="2" applyNumberFormat="1" applyFont="1" applyBorder="1" applyAlignment="1">
      <alignment horizontal="center" vertical="center"/>
    </xf>
    <xf numFmtId="165" fontId="13" fillId="0" borderId="1" xfId="2" applyNumberFormat="1" applyFont="1" applyBorder="1" applyAlignment="1">
      <alignment horizontal="center" vertical="center"/>
    </xf>
    <xf numFmtId="165" fontId="15" fillId="0" borderId="2" xfId="2" applyNumberFormat="1" applyFont="1" applyBorder="1" applyAlignment="1">
      <alignment horizontal="center" vertical="center"/>
    </xf>
    <xf numFmtId="165" fontId="14" fillId="0" borderId="2" xfId="2" applyNumberFormat="1" applyFont="1" applyBorder="1" applyAlignment="1">
      <alignment horizontal="center" vertical="center"/>
    </xf>
    <xf numFmtId="165" fontId="5" fillId="0" borderId="3" xfId="2" applyNumberFormat="1" applyFont="1" applyBorder="1" applyAlignment="1">
      <alignment horizontal="center" vertical="center"/>
    </xf>
    <xf numFmtId="165" fontId="13" fillId="0" borderId="3" xfId="2" applyNumberFormat="1" applyFont="1" applyBorder="1" applyAlignment="1">
      <alignment horizontal="center" vertical="center"/>
    </xf>
    <xf numFmtId="165" fontId="20" fillId="0" borderId="0" xfId="2" applyNumberFormat="1" applyFont="1" applyAlignment="1">
      <alignment horizontal="center" vertical="center"/>
    </xf>
    <xf numFmtId="43" fontId="15" fillId="0" borderId="0" xfId="2" applyFont="1" applyAlignment="1">
      <alignment horizontal="center" vertical="center"/>
    </xf>
    <xf numFmtId="43" fontId="14" fillId="0" borderId="0" xfId="2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5" fontId="19" fillId="0" borderId="0" xfId="2" applyNumberFormat="1" applyFont="1" applyAlignment="1">
      <alignment horizontal="center" vertical="center"/>
    </xf>
    <xf numFmtId="43" fontId="19" fillId="0" borderId="0" xfId="2" applyFont="1" applyAlignment="1">
      <alignment horizontal="center" vertical="center"/>
    </xf>
    <xf numFmtId="165" fontId="14" fillId="0" borderId="0" xfId="2" applyNumberFormat="1" applyFont="1" applyAlignment="1">
      <alignment horizontal="center" vertical="center" wrapText="1"/>
    </xf>
    <xf numFmtId="165" fontId="13" fillId="0" borderId="2" xfId="2" applyNumberFormat="1" applyFont="1" applyBorder="1" applyAlignment="1">
      <alignment horizontal="center" vertical="center" wrapText="1"/>
    </xf>
    <xf numFmtId="165" fontId="13" fillId="0" borderId="1" xfId="2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justify" vertical="center" wrapText="1"/>
    </xf>
    <xf numFmtId="0" fontId="20" fillId="0" borderId="0" xfId="0" applyFont="1" applyAlignment="1">
      <alignment vertical="center"/>
    </xf>
    <xf numFmtId="165" fontId="5" fillId="0" borderId="4" xfId="2" applyNumberFormat="1" applyFont="1" applyBorder="1" applyAlignment="1">
      <alignment horizontal="right" vertical="center"/>
    </xf>
    <xf numFmtId="165" fontId="13" fillId="0" borderId="4" xfId="2" applyNumberFormat="1" applyFont="1" applyBorder="1" applyAlignment="1">
      <alignment horizontal="right" vertical="center"/>
    </xf>
    <xf numFmtId="165" fontId="0" fillId="0" borderId="0" xfId="2" applyNumberFormat="1" applyFont="1" applyAlignment="1">
      <alignment horizontal="center" vertical="center"/>
    </xf>
    <xf numFmtId="0" fontId="21" fillId="5" borderId="5" xfId="0" applyFont="1" applyFill="1" applyBorder="1" applyAlignment="1">
      <alignment horizontal="left" vertical="center"/>
    </xf>
    <xf numFmtId="0" fontId="21" fillId="5" borderId="5" xfId="0" applyFont="1" applyFill="1" applyBorder="1" applyAlignment="1">
      <alignment horizontal="center" vertical="center" wrapText="1"/>
    </xf>
    <xf numFmtId="0" fontId="14" fillId="8" borderId="0" xfId="0" applyFont="1" applyFill="1" applyAlignment="1">
      <alignment horizontal="left" vertical="center" wrapText="1"/>
    </xf>
    <xf numFmtId="164" fontId="14" fillId="8" borderId="0" xfId="1" applyNumberFormat="1" applyFont="1" applyFill="1" applyAlignment="1">
      <alignment horizontal="center" vertical="center" wrapText="1"/>
    </xf>
    <xf numFmtId="0" fontId="14" fillId="9" borderId="0" xfId="0" applyFont="1" applyFill="1" applyAlignment="1">
      <alignment horizontal="left" vertical="center" wrapText="1"/>
    </xf>
    <xf numFmtId="164" fontId="14" fillId="9" borderId="0" xfId="1" applyNumberFormat="1" applyFont="1" applyFill="1" applyAlignment="1">
      <alignment horizontal="center" vertical="center" wrapText="1"/>
    </xf>
    <xf numFmtId="0" fontId="13" fillId="8" borderId="0" xfId="0" applyFont="1" applyFill="1" applyAlignment="1">
      <alignment horizontal="left" vertical="center" wrapText="1"/>
    </xf>
    <xf numFmtId="164" fontId="13" fillId="8" borderId="0" xfId="1" applyNumberFormat="1" applyFont="1" applyFill="1" applyAlignment="1">
      <alignment horizontal="center" vertical="center" wrapText="1"/>
    </xf>
    <xf numFmtId="0" fontId="13" fillId="9" borderId="0" xfId="0" applyFont="1" applyFill="1" applyAlignment="1">
      <alignment horizontal="left" vertical="center" wrapText="1"/>
    </xf>
    <xf numFmtId="164" fontId="13" fillId="9" borderId="0" xfId="1" applyNumberFormat="1" applyFont="1" applyFill="1" applyAlignment="1">
      <alignment horizontal="center" vertical="center" wrapText="1"/>
    </xf>
    <xf numFmtId="165" fontId="14" fillId="3" borderId="0" xfId="2" applyNumberFormat="1" applyFont="1" applyFill="1" applyAlignment="1">
      <alignment horizontal="center" vertical="center" wrapText="1"/>
    </xf>
    <xf numFmtId="165" fontId="13" fillId="3" borderId="0" xfId="2" applyNumberFormat="1" applyFont="1" applyFill="1" applyAlignment="1">
      <alignment horizontal="center" vertical="center" wrapText="1"/>
    </xf>
    <xf numFmtId="165" fontId="5" fillId="0" borderId="0" xfId="2" applyNumberFormat="1" applyFont="1" applyAlignment="1">
      <alignment horizontal="center" vertical="center" wrapText="1"/>
    </xf>
    <xf numFmtId="165" fontId="13" fillId="0" borderId="0" xfId="2" applyNumberFormat="1" applyFont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center" vertical="center" wrapText="1"/>
    </xf>
    <xf numFmtId="0" fontId="14" fillId="0" borderId="1" xfId="0" applyFont="1" applyBorder="1" applyAlignment="1">
      <alignment horizontal="left" vertical="center"/>
    </xf>
    <xf numFmtId="165" fontId="14" fillId="0" borderId="1" xfId="2" applyNumberFormat="1" applyFont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/>
    </xf>
    <xf numFmtId="165" fontId="13" fillId="3" borderId="1" xfId="2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 wrapText="1"/>
    </xf>
    <xf numFmtId="0" fontId="14" fillId="3" borderId="0" xfId="0" applyFont="1" applyFill="1" applyAlignment="1">
      <alignment horizontal="left" vertical="center"/>
    </xf>
    <xf numFmtId="164" fontId="14" fillId="3" borderId="0" xfId="0" applyNumberFormat="1" applyFont="1" applyFill="1" applyAlignment="1">
      <alignment horizontal="center" vertical="center" wrapText="1"/>
    </xf>
    <xf numFmtId="0" fontId="14" fillId="3" borderId="1" xfId="0" applyFont="1" applyFill="1" applyBorder="1" applyAlignment="1">
      <alignment horizontal="left" vertical="center"/>
    </xf>
    <xf numFmtId="165" fontId="14" fillId="3" borderId="1" xfId="2" applyNumberFormat="1" applyFont="1" applyFill="1" applyBorder="1" applyAlignment="1">
      <alignment horizontal="center" vertical="center" wrapText="1"/>
    </xf>
    <xf numFmtId="164" fontId="14" fillId="3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center"/>
    </xf>
    <xf numFmtId="165" fontId="14" fillId="4" borderId="1" xfId="2" applyNumberFormat="1" applyFont="1" applyFill="1" applyBorder="1" applyAlignment="1">
      <alignment horizontal="center" vertical="center" wrapText="1"/>
    </xf>
    <xf numFmtId="164" fontId="14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/>
    </xf>
    <xf numFmtId="165" fontId="13" fillId="4" borderId="2" xfId="2" applyNumberFormat="1" applyFont="1" applyFill="1" applyBorder="1" applyAlignment="1">
      <alignment horizontal="center" vertical="center" wrapText="1"/>
    </xf>
    <xf numFmtId="164" fontId="13" fillId="4" borderId="1" xfId="0" applyNumberFormat="1" applyFont="1" applyFill="1" applyBorder="1" applyAlignment="1">
      <alignment horizontal="center" vertical="center" wrapText="1"/>
    </xf>
    <xf numFmtId="165" fontId="13" fillId="4" borderId="1" xfId="2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justify" vertical="center" wrapText="1"/>
    </xf>
    <xf numFmtId="0" fontId="14" fillId="0" borderId="1" xfId="0" applyFont="1" applyBorder="1" applyAlignment="1">
      <alignment horizontal="justify" vertical="center" wrapText="1"/>
    </xf>
    <xf numFmtId="0" fontId="13" fillId="3" borderId="1" xfId="0" applyFont="1" applyFill="1" applyBorder="1" applyAlignment="1">
      <alignment horizontal="justify" vertical="center" wrapText="1"/>
    </xf>
    <xf numFmtId="0" fontId="13" fillId="3" borderId="0" xfId="0" applyFont="1" applyFill="1" applyAlignment="1">
      <alignment horizontal="justify" vertical="center" wrapText="1"/>
    </xf>
    <xf numFmtId="0" fontId="14" fillId="0" borderId="0" xfId="0" applyFont="1" applyAlignment="1">
      <alignment horizontal="center" vertical="center" wrapText="1"/>
    </xf>
    <xf numFmtId="0" fontId="14" fillId="3" borderId="1" xfId="0" applyFont="1" applyFill="1" applyBorder="1" applyAlignment="1">
      <alignment horizontal="justify" vertical="center" wrapText="1"/>
    </xf>
    <xf numFmtId="0" fontId="13" fillId="0" borderId="1" xfId="0" applyFont="1" applyBorder="1" applyAlignment="1">
      <alignment horizontal="justify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0" fontId="13" fillId="4" borderId="0" xfId="0" applyFont="1" applyFill="1" applyAlignment="1">
      <alignment horizontal="left" vertical="center"/>
    </xf>
    <xf numFmtId="165" fontId="14" fillId="4" borderId="0" xfId="2" applyNumberFormat="1" applyFont="1" applyFill="1" applyAlignment="1">
      <alignment horizontal="center" vertical="center" wrapText="1"/>
    </xf>
    <xf numFmtId="164" fontId="14" fillId="4" borderId="0" xfId="0" applyNumberFormat="1" applyFont="1" applyFill="1" applyAlignment="1">
      <alignment horizontal="center" vertical="center" wrapText="1"/>
    </xf>
    <xf numFmtId="0" fontId="14" fillId="4" borderId="0" xfId="0" applyFont="1" applyFill="1" applyAlignment="1">
      <alignment horizontal="left" vertical="center"/>
    </xf>
    <xf numFmtId="0" fontId="13" fillId="4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3" fillId="4" borderId="8" xfId="0" applyFont="1" applyFill="1" applyBorder="1" applyAlignment="1">
      <alignment horizontal="left" vertical="center"/>
    </xf>
    <xf numFmtId="165" fontId="14" fillId="4" borderId="8" xfId="2" applyNumberFormat="1" applyFont="1" applyFill="1" applyBorder="1" applyAlignment="1">
      <alignment horizontal="center" vertical="center" wrapText="1"/>
    </xf>
    <xf numFmtId="164" fontId="14" fillId="4" borderId="8" xfId="1" applyNumberFormat="1" applyFont="1" applyFill="1" applyBorder="1" applyAlignment="1">
      <alignment horizontal="center" vertical="center" wrapText="1"/>
    </xf>
    <xf numFmtId="164" fontId="14" fillId="3" borderId="0" xfId="1" applyNumberFormat="1" applyFont="1" applyFill="1" applyAlignment="1">
      <alignment horizontal="center" vertical="center" wrapText="1"/>
    </xf>
    <xf numFmtId="0" fontId="13" fillId="0" borderId="2" xfId="0" applyFont="1" applyBorder="1" applyAlignment="1">
      <alignment horizontal="left" vertical="center"/>
    </xf>
    <xf numFmtId="164" fontId="13" fillId="0" borderId="2" xfId="1" applyNumberFormat="1" applyFont="1" applyBorder="1" applyAlignment="1">
      <alignment horizontal="center" vertical="center" wrapText="1"/>
    </xf>
    <xf numFmtId="164" fontId="14" fillId="0" borderId="0" xfId="1" applyNumberFormat="1" applyFont="1" applyAlignment="1">
      <alignment horizontal="center" vertical="center" wrapText="1"/>
    </xf>
    <xf numFmtId="164" fontId="14" fillId="3" borderId="1" xfId="1" applyNumberFormat="1" applyFont="1" applyFill="1" applyBorder="1" applyAlignment="1">
      <alignment horizontal="center" vertical="center" wrapText="1"/>
    </xf>
    <xf numFmtId="164" fontId="13" fillId="0" borderId="1" xfId="1" applyNumberFormat="1" applyFont="1" applyBorder="1" applyAlignment="1">
      <alignment horizontal="center" vertical="center" wrapText="1"/>
    </xf>
    <xf numFmtId="164" fontId="13" fillId="3" borderId="1" xfId="1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165" fontId="14" fillId="4" borderId="0" xfId="2" applyNumberFormat="1" applyFont="1" applyFill="1" applyAlignment="1">
      <alignment horizontal="center" vertical="center"/>
    </xf>
    <xf numFmtId="165" fontId="14" fillId="4" borderId="8" xfId="2" applyNumberFormat="1" applyFont="1" applyFill="1" applyBorder="1" applyAlignment="1">
      <alignment horizontal="center" vertical="center"/>
    </xf>
    <xf numFmtId="164" fontId="14" fillId="4" borderId="8" xfId="0" applyNumberFormat="1" applyFont="1" applyFill="1" applyBorder="1" applyAlignment="1">
      <alignment horizontal="center" vertical="center" wrapText="1"/>
    </xf>
    <xf numFmtId="165" fontId="14" fillId="3" borderId="0" xfId="2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left" vertical="center" wrapText="1"/>
    </xf>
    <xf numFmtId="165" fontId="14" fillId="3" borderId="1" xfId="2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left" vertical="center"/>
    </xf>
    <xf numFmtId="165" fontId="13" fillId="4" borderId="2" xfId="2" applyNumberFormat="1" applyFont="1" applyFill="1" applyBorder="1" applyAlignment="1">
      <alignment horizontal="center" vertical="center"/>
    </xf>
    <xf numFmtId="165" fontId="13" fillId="4" borderId="1" xfId="2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 wrapText="1"/>
    </xf>
    <xf numFmtId="165" fontId="13" fillId="2" borderId="1" xfId="2" applyNumberFormat="1" applyFont="1" applyFill="1" applyBorder="1" applyAlignment="1">
      <alignment horizontal="center" vertical="center" wrapText="1"/>
    </xf>
    <xf numFmtId="165" fontId="14" fillId="3" borderId="8" xfId="2" applyNumberFormat="1" applyFont="1" applyFill="1" applyBorder="1" applyAlignment="1">
      <alignment horizontal="center" vertical="center" wrapText="1"/>
    </xf>
    <xf numFmtId="164" fontId="14" fillId="3" borderId="8" xfId="0" applyNumberFormat="1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left" vertical="center"/>
    </xf>
    <xf numFmtId="165" fontId="13" fillId="3" borderId="2" xfId="2" applyNumberFormat="1" applyFont="1" applyFill="1" applyBorder="1" applyAlignment="1">
      <alignment horizontal="center" vertical="center" wrapText="1"/>
    </xf>
    <xf numFmtId="164" fontId="13" fillId="3" borderId="2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165" fontId="14" fillId="0" borderId="0" xfId="2" applyNumberFormat="1" applyFont="1" applyFill="1" applyAlignment="1">
      <alignment horizontal="center" vertical="center"/>
    </xf>
    <xf numFmtId="165" fontId="14" fillId="0" borderId="1" xfId="2" applyNumberFormat="1" applyFont="1" applyFill="1" applyBorder="1" applyAlignment="1">
      <alignment horizontal="center" vertical="center"/>
    </xf>
    <xf numFmtId="3" fontId="13" fillId="3" borderId="2" xfId="0" applyNumberFormat="1" applyFont="1" applyFill="1" applyBorder="1" applyAlignment="1">
      <alignment horizontal="left" vertical="center"/>
    </xf>
    <xf numFmtId="3" fontId="13" fillId="3" borderId="2" xfId="0" applyNumberFormat="1" applyFont="1" applyFill="1" applyBorder="1" applyAlignment="1">
      <alignment horizontal="center" vertical="center"/>
    </xf>
    <xf numFmtId="165" fontId="13" fillId="3" borderId="2" xfId="2" applyNumberFormat="1" applyFont="1" applyFill="1" applyBorder="1" applyAlignment="1">
      <alignment horizontal="center" vertical="center"/>
    </xf>
    <xf numFmtId="0" fontId="15" fillId="0" borderId="0" xfId="3" applyFont="1" applyAlignment="1">
      <alignment horizontal="left"/>
    </xf>
    <xf numFmtId="166" fontId="19" fillId="0" borderId="0" xfId="2" applyNumberFormat="1" applyFont="1" applyFill="1"/>
    <xf numFmtId="165" fontId="19" fillId="0" borderId="0" xfId="2" applyNumberFormat="1" applyFont="1" applyFill="1"/>
    <xf numFmtId="165" fontId="19" fillId="0" borderId="0" xfId="0" applyNumberFormat="1" applyFont="1" applyAlignment="1">
      <alignment horizontal="center"/>
    </xf>
    <xf numFmtId="166" fontId="19" fillId="0" borderId="0" xfId="2" applyNumberFormat="1" applyFont="1"/>
    <xf numFmtId="3" fontId="13" fillId="6" borderId="2" xfId="0" applyNumberFormat="1" applyFont="1" applyFill="1" applyBorder="1" applyAlignment="1">
      <alignment horizontal="left" vertical="center"/>
    </xf>
    <xf numFmtId="3" fontId="13" fillId="6" borderId="2" xfId="0" applyNumberFormat="1" applyFont="1" applyFill="1" applyBorder="1" applyAlignment="1">
      <alignment horizontal="center" vertical="center"/>
    </xf>
    <xf numFmtId="165" fontId="13" fillId="6" borderId="2" xfId="2" applyNumberFormat="1" applyFont="1" applyFill="1" applyBorder="1" applyAlignment="1">
      <alignment horizontal="center" vertical="center"/>
    </xf>
    <xf numFmtId="165" fontId="19" fillId="0" borderId="0" xfId="0" applyNumberFormat="1" applyFont="1"/>
    <xf numFmtId="3" fontId="22" fillId="7" borderId="2" xfId="0" applyNumberFormat="1" applyFont="1" applyFill="1" applyBorder="1" applyAlignment="1">
      <alignment horizontal="left" vertical="center"/>
    </xf>
    <xf numFmtId="3" fontId="22" fillId="7" borderId="2" xfId="0" applyNumberFormat="1" applyFont="1" applyFill="1" applyBorder="1" applyAlignment="1">
      <alignment horizontal="center" vertical="center"/>
    </xf>
    <xf numFmtId="165" fontId="15" fillId="0" borderId="0" xfId="2" applyNumberFormat="1" applyFont="1" applyAlignment="1">
      <alignment wrapText="1"/>
    </xf>
    <xf numFmtId="165" fontId="15" fillId="0" borderId="0" xfId="2" applyNumberFormat="1" applyFont="1" applyFill="1" applyAlignment="1">
      <alignment wrapText="1"/>
    </xf>
    <xf numFmtId="167" fontId="19" fillId="0" borderId="0" xfId="4" applyFont="1" applyAlignment="1">
      <alignment horizontal="left"/>
    </xf>
    <xf numFmtId="17" fontId="13" fillId="2" borderId="1" xfId="0" applyNumberFormat="1" applyFont="1" applyFill="1" applyBorder="1" applyAlignment="1">
      <alignment horizontal="center" vertical="center" wrapText="1"/>
    </xf>
    <xf numFmtId="165" fontId="13" fillId="3" borderId="0" xfId="2" applyNumberFormat="1" applyFont="1" applyFill="1" applyAlignment="1">
      <alignment horizontal="center" vertical="center"/>
    </xf>
    <xf numFmtId="165" fontId="13" fillId="0" borderId="0" xfId="2" applyNumberFormat="1" applyFont="1" applyAlignment="1">
      <alignment horizontal="center" vertical="center"/>
    </xf>
    <xf numFmtId="0" fontId="14" fillId="3" borderId="0" xfId="0" applyFont="1" applyFill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68" fontId="14" fillId="3" borderId="0" xfId="0" applyNumberFormat="1" applyFont="1" applyFill="1" applyAlignment="1">
      <alignment horizontal="center" vertical="center" wrapText="1"/>
    </xf>
    <xf numFmtId="168" fontId="14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justify" vertical="center"/>
    </xf>
    <xf numFmtId="0" fontId="13" fillId="4" borderId="0" xfId="0" applyFont="1" applyFill="1" applyAlignment="1">
      <alignment horizontal="left" vertical="center" wrapText="1"/>
    </xf>
    <xf numFmtId="165" fontId="13" fillId="4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left"/>
    </xf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Pedidos%20Especiales\Malls\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Deuda%20Financiera%20-%20APSA,%20IRSA,%20Cresud\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/>
      <sheetData sheetId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>
            <v>0</v>
          </cell>
          <cell r="L18">
            <v>593539.36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/>
      <sheetData sheetId="40"/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</sheetNames>
    <sheetDataSet>
      <sheetData sheetId="0"/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/>
      <sheetData sheetId="5">
        <row r="1">
          <cell r="F1" t="str">
            <v>31/12/08 Prelim.</v>
          </cell>
        </row>
      </sheetData>
      <sheetData sheetId="6" refreshError="1"/>
      <sheetData sheetId="7"/>
      <sheetData sheetId="8"/>
      <sheetData sheetId="9"/>
      <sheetData sheetId="10"/>
      <sheetData sheetId="11">
        <row r="1">
          <cell r="F1" t="str">
            <v>31/12/08 Prelim.</v>
          </cell>
        </row>
      </sheetData>
      <sheetData sheetId="12"/>
      <sheetData sheetId="13"/>
      <sheetData sheetId="14"/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>
        <row r="35">
          <cell r="B35" t="str">
            <v>Longer cycle times at manufacturers continue to contribute to higher rental fees.</v>
          </cell>
        </row>
      </sheetData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 refreshError="1"/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>
        <row r="35">
          <cell r="B35" t="str">
            <v>Longer cycle times at manufacturers continue to contribute to higher rental fees.</v>
          </cell>
        </row>
      </sheetData>
      <sheetData sheetId="47">
        <row r="35">
          <cell r="B35" t="str">
            <v>Longer cycle times at manufacturers continue to contribute to higher rental fees.</v>
          </cell>
        </row>
      </sheetData>
      <sheetData sheetId="48">
        <row r="35">
          <cell r="B35" t="str">
            <v>Longer cycle times at manufacturers continue to contribute to higher rental fees.</v>
          </cell>
        </row>
      </sheetData>
      <sheetData sheetId="49">
        <row r="35">
          <cell r="B35" t="str">
            <v>Longer cycle times at manufacturers continue to contribute to higher rental fees.</v>
          </cell>
        </row>
      </sheetData>
      <sheetData sheetId="50">
        <row r="35">
          <cell r="B35" t="str">
            <v>Longer cycle times at manufacturers continue to contribute to higher rental fees.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/>
      <sheetData sheetId="99"/>
      <sheetData sheetId="100"/>
      <sheetData sheetId="101"/>
      <sheetData sheetId="102"/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/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57">
          <cell r="F57">
            <v>86252697.339999974</v>
          </cell>
        </row>
      </sheetData>
      <sheetData sheetId="150"/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</sheetNames>
    <sheetDataSet>
      <sheetData sheetId="0">
        <row r="1">
          <cell r="A1" t="str">
            <v>Detalle de Bienes de Uso Amortizables en 50 años</v>
          </cell>
        </row>
      </sheetData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/>
        </row>
        <row r="13">
          <cell r="AJ13">
            <v>0</v>
          </cell>
        </row>
        <row r="15">
          <cell r="AK15"/>
        </row>
        <row r="20">
          <cell r="Y20"/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dimension ref="A1:O45"/>
  <sheetViews>
    <sheetView showGridLines="0" tabSelected="1" zoomScaleNormal="100" workbookViewId="0"/>
  </sheetViews>
  <sheetFormatPr baseColWidth="10" defaultColWidth="11.453125" defaultRowHeight="10" x14ac:dyDescent="0.2"/>
  <cols>
    <col min="1" max="1" width="3.7265625" style="7" customWidth="1"/>
    <col min="2" max="2" width="28.26953125" style="11" customWidth="1"/>
    <col min="3" max="4" width="8.1796875" style="7" customWidth="1"/>
    <col min="5" max="5" width="8.1796875" style="12" customWidth="1"/>
    <col min="6" max="7" width="8.1796875" style="7" customWidth="1"/>
    <col min="8" max="12" width="8.1796875" style="10" customWidth="1"/>
    <col min="13" max="16384" width="11.453125" style="7"/>
  </cols>
  <sheetData>
    <row r="1" spans="2:12" ht="11.25" customHeight="1" x14ac:dyDescent="0.3">
      <c r="B1" s="206"/>
    </row>
    <row r="2" spans="2:12" ht="13" x14ac:dyDescent="0.2">
      <c r="B2" s="201" t="s">
        <v>153</v>
      </c>
      <c r="C2" s="201"/>
      <c r="D2" s="201"/>
    </row>
    <row r="3" spans="2:12" x14ac:dyDescent="0.2">
      <c r="H3" s="7"/>
      <c r="I3" s="7"/>
      <c r="J3" s="7"/>
      <c r="K3" s="7"/>
      <c r="L3" s="7"/>
    </row>
    <row r="4" spans="2:12" x14ac:dyDescent="0.2">
      <c r="B4" s="7"/>
      <c r="E4" s="7"/>
      <c r="H4" s="7"/>
      <c r="I4" s="7"/>
      <c r="J4" s="20"/>
      <c r="K4" s="20"/>
      <c r="L4" s="21" t="s">
        <v>201</v>
      </c>
    </row>
    <row r="5" spans="2:12" s="8" customFormat="1" ht="23.5" thickBot="1" x14ac:dyDescent="0.4">
      <c r="B5" s="170" t="s">
        <v>156</v>
      </c>
      <c r="C5" s="99">
        <v>2015</v>
      </c>
      <c r="D5" s="99">
        <v>2016</v>
      </c>
      <c r="E5" s="99">
        <v>2017</v>
      </c>
      <c r="F5" s="99">
        <v>2018</v>
      </c>
      <c r="G5" s="99">
        <v>2019</v>
      </c>
      <c r="H5" s="99">
        <v>2020</v>
      </c>
      <c r="I5" s="99">
        <v>2021</v>
      </c>
      <c r="J5" s="99">
        <v>2022</v>
      </c>
      <c r="K5" s="99">
        <v>2023</v>
      </c>
      <c r="L5" s="99" t="s">
        <v>196</v>
      </c>
    </row>
    <row r="6" spans="2:12" ht="11.5" x14ac:dyDescent="0.25">
      <c r="B6" s="171" t="s">
        <v>2</v>
      </c>
      <c r="C6" s="55">
        <v>69173</v>
      </c>
      <c r="D6" s="55">
        <v>67233</v>
      </c>
      <c r="E6" s="55">
        <v>62496</v>
      </c>
      <c r="F6" s="55">
        <v>60104</v>
      </c>
      <c r="G6" s="55">
        <v>54685</v>
      </c>
      <c r="H6" s="55">
        <v>65335</v>
      </c>
      <c r="I6" s="55">
        <v>60949</v>
      </c>
      <c r="J6" s="172">
        <v>62593</v>
      </c>
      <c r="K6" s="172">
        <v>68554</v>
      </c>
      <c r="L6" s="172">
        <v>71817</v>
      </c>
    </row>
    <row r="7" spans="2:12" ht="11.5" x14ac:dyDescent="0.25">
      <c r="B7" s="171" t="s">
        <v>154</v>
      </c>
      <c r="C7" s="55">
        <v>36870</v>
      </c>
      <c r="D7" s="55">
        <v>40684</v>
      </c>
      <c r="E7" s="55">
        <v>41422</v>
      </c>
      <c r="F7" s="55">
        <v>48204</v>
      </c>
      <c r="G7" s="55">
        <v>43948</v>
      </c>
      <c r="H7" s="55">
        <v>45739</v>
      </c>
      <c r="I7" s="55">
        <v>59126</v>
      </c>
      <c r="J7" s="172">
        <v>58205</v>
      </c>
      <c r="K7" s="172">
        <v>61581</v>
      </c>
      <c r="L7" s="172">
        <v>60780</v>
      </c>
    </row>
    <row r="8" spans="2:12" ht="11.5" x14ac:dyDescent="0.25">
      <c r="B8" s="171" t="s">
        <v>151</v>
      </c>
      <c r="C8" s="55">
        <v>8359</v>
      </c>
      <c r="D8" s="55">
        <v>8484</v>
      </c>
      <c r="E8" s="55">
        <v>8858</v>
      </c>
      <c r="F8" s="55">
        <v>8858</v>
      </c>
      <c r="G8" s="55">
        <v>8858</v>
      </c>
      <c r="H8" s="55">
        <v>8858</v>
      </c>
      <c r="I8" s="55">
        <v>8858</v>
      </c>
      <c r="J8" s="172">
        <v>8776</v>
      </c>
      <c r="K8" s="172">
        <v>8776</v>
      </c>
      <c r="L8" s="172">
        <v>7925</v>
      </c>
    </row>
    <row r="9" spans="2:12" ht="12" thickBot="1" x14ac:dyDescent="0.3">
      <c r="B9" s="171" t="s">
        <v>152</v>
      </c>
      <c r="C9" s="55">
        <v>5562</v>
      </c>
      <c r="D9" s="55">
        <v>5870</v>
      </c>
      <c r="E9" s="55">
        <v>7261</v>
      </c>
      <c r="F9" s="55">
        <v>7263</v>
      </c>
      <c r="G9" s="55">
        <v>9411</v>
      </c>
      <c r="H9" s="55">
        <v>11787</v>
      </c>
      <c r="I9" s="55">
        <v>12373</v>
      </c>
      <c r="J9" s="173">
        <v>13242</v>
      </c>
      <c r="K9" s="173">
        <v>13078</v>
      </c>
      <c r="L9" s="173">
        <v>14865</v>
      </c>
    </row>
    <row r="10" spans="2:12" ht="12" thickBot="1" x14ac:dyDescent="0.25">
      <c r="B10" s="174" t="s">
        <v>159</v>
      </c>
      <c r="C10" s="175">
        <f t="shared" ref="C10:G10" si="0">+SUM(C6:C9)</f>
        <v>119964</v>
      </c>
      <c r="D10" s="175">
        <f t="shared" si="0"/>
        <v>122271</v>
      </c>
      <c r="E10" s="176">
        <f t="shared" si="0"/>
        <v>120037</v>
      </c>
      <c r="F10" s="175">
        <f t="shared" si="0"/>
        <v>124429</v>
      </c>
      <c r="G10" s="175">
        <f t="shared" si="0"/>
        <v>116902</v>
      </c>
      <c r="H10" s="175">
        <f t="shared" ref="H10:J10" si="1">+SUM(H6:H9)</f>
        <v>131719</v>
      </c>
      <c r="I10" s="175">
        <f t="shared" si="1"/>
        <v>141306</v>
      </c>
      <c r="J10" s="175">
        <f t="shared" si="1"/>
        <v>142816</v>
      </c>
      <c r="K10" s="175">
        <f t="shared" ref="K10:L10" si="2">+SUM(K6:K9)</f>
        <v>151989</v>
      </c>
      <c r="L10" s="175">
        <f t="shared" si="2"/>
        <v>155387</v>
      </c>
    </row>
    <row r="11" spans="2:12" ht="11.5" x14ac:dyDescent="0.25">
      <c r="B11" s="177"/>
      <c r="C11" s="178"/>
      <c r="D11" s="178"/>
      <c r="E11" s="179"/>
      <c r="F11" s="178"/>
      <c r="G11" s="178"/>
      <c r="H11" s="179"/>
      <c r="I11" s="179"/>
      <c r="J11" s="179"/>
      <c r="K11" s="179"/>
      <c r="L11" s="179"/>
    </row>
    <row r="12" spans="2:12" ht="11.5" x14ac:dyDescent="0.25">
      <c r="B12" s="51"/>
      <c r="C12" s="51"/>
      <c r="D12" s="51"/>
      <c r="E12" s="51"/>
      <c r="F12" s="51"/>
      <c r="G12" s="51"/>
      <c r="H12" s="51"/>
      <c r="I12" s="51"/>
      <c r="J12" s="180"/>
      <c r="K12" s="180"/>
      <c r="L12" s="180"/>
    </row>
    <row r="13" spans="2:12" s="8" customFormat="1" ht="23.5" thickBot="1" x14ac:dyDescent="0.4">
      <c r="B13" s="170" t="s">
        <v>157</v>
      </c>
      <c r="C13" s="99">
        <v>2015</v>
      </c>
      <c r="D13" s="99">
        <v>2016</v>
      </c>
      <c r="E13" s="99">
        <v>2017</v>
      </c>
      <c r="F13" s="99">
        <v>2018</v>
      </c>
      <c r="G13" s="99">
        <v>2019</v>
      </c>
      <c r="H13" s="99">
        <f t="shared" ref="H13" si="3">+H$5</f>
        <v>2020</v>
      </c>
      <c r="I13" s="99">
        <f>+I$5</f>
        <v>2021</v>
      </c>
      <c r="J13" s="99">
        <f>+J$5</f>
        <v>2022</v>
      </c>
      <c r="K13" s="99">
        <f>+K$5</f>
        <v>2023</v>
      </c>
      <c r="L13" s="99" t="str">
        <f>+L$5</f>
        <v>2024E</v>
      </c>
    </row>
    <row r="14" spans="2:12" ht="11.5" x14ac:dyDescent="0.25">
      <c r="B14" s="171" t="s">
        <v>2</v>
      </c>
      <c r="C14" s="55">
        <v>163523</v>
      </c>
      <c r="D14" s="55">
        <v>158932</v>
      </c>
      <c r="E14" s="55">
        <v>159562</v>
      </c>
      <c r="F14" s="55">
        <v>147653</v>
      </c>
      <c r="G14" s="55">
        <v>149666</v>
      </c>
      <c r="H14" s="55">
        <v>147757</v>
      </c>
      <c r="I14" s="55">
        <v>144770</v>
      </c>
      <c r="J14" s="172">
        <v>140971</v>
      </c>
      <c r="K14" s="172">
        <v>140196</v>
      </c>
      <c r="L14" s="172">
        <v>140405</v>
      </c>
    </row>
    <row r="15" spans="2:12" ht="11.5" x14ac:dyDescent="0.25">
      <c r="B15" s="171" t="s">
        <v>154</v>
      </c>
      <c r="C15" s="55">
        <v>4180</v>
      </c>
      <c r="D15" s="55">
        <v>0</v>
      </c>
      <c r="E15" s="55">
        <v>14258</v>
      </c>
      <c r="F15" s="55">
        <v>11381</v>
      </c>
      <c r="G15" s="55">
        <v>14912</v>
      </c>
      <c r="H15" s="55">
        <v>17200</v>
      </c>
      <c r="I15" s="55">
        <v>7268</v>
      </c>
      <c r="J15" s="172">
        <v>8813</v>
      </c>
      <c r="K15" s="172">
        <v>10338</v>
      </c>
      <c r="L15" s="172">
        <v>10519</v>
      </c>
    </row>
    <row r="16" spans="2:12" ht="11.5" x14ac:dyDescent="0.25">
      <c r="B16" s="171" t="s">
        <v>151</v>
      </c>
      <c r="C16" s="55">
        <v>0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172" t="s">
        <v>1</v>
      </c>
      <c r="K16" s="172" t="s">
        <v>1</v>
      </c>
      <c r="L16" s="172" t="s">
        <v>1</v>
      </c>
    </row>
    <row r="17" spans="2:15" ht="12" thickBot="1" x14ac:dyDescent="0.3">
      <c r="B17" s="171" t="s">
        <v>152</v>
      </c>
      <c r="C17" s="55">
        <v>626</v>
      </c>
      <c r="D17" s="55">
        <v>1126</v>
      </c>
      <c r="E17" s="55">
        <v>2167</v>
      </c>
      <c r="F17" s="55">
        <v>3733</v>
      </c>
      <c r="G17" s="55">
        <v>2859</v>
      </c>
      <c r="H17" s="55">
        <v>3064</v>
      </c>
      <c r="I17" s="55">
        <v>2487</v>
      </c>
      <c r="J17" s="173">
        <v>2488</v>
      </c>
      <c r="K17" s="173">
        <v>3146</v>
      </c>
      <c r="L17" s="173">
        <v>4155</v>
      </c>
    </row>
    <row r="18" spans="2:15" ht="12" thickBot="1" x14ac:dyDescent="0.25">
      <c r="B18" s="174" t="s">
        <v>159</v>
      </c>
      <c r="C18" s="175">
        <f t="shared" ref="C18:J18" si="4">+SUM(C14:C17)</f>
        <v>168329</v>
      </c>
      <c r="D18" s="175">
        <f t="shared" si="4"/>
        <v>160058</v>
      </c>
      <c r="E18" s="176">
        <f t="shared" si="4"/>
        <v>175987</v>
      </c>
      <c r="F18" s="175">
        <f t="shared" si="4"/>
        <v>162767</v>
      </c>
      <c r="G18" s="175">
        <f t="shared" si="4"/>
        <v>167437</v>
      </c>
      <c r="H18" s="175">
        <f t="shared" si="4"/>
        <v>168021</v>
      </c>
      <c r="I18" s="175">
        <f t="shared" si="4"/>
        <v>154525</v>
      </c>
      <c r="J18" s="175">
        <f t="shared" si="4"/>
        <v>152272</v>
      </c>
      <c r="K18" s="175">
        <f t="shared" ref="K18:L18" si="5">+SUM(K14:K17)</f>
        <v>153680</v>
      </c>
      <c r="L18" s="175">
        <f t="shared" si="5"/>
        <v>155079</v>
      </c>
    </row>
    <row r="19" spans="2:15" ht="12" thickBot="1" x14ac:dyDescent="0.3">
      <c r="B19" s="171"/>
      <c r="C19" s="181"/>
      <c r="D19" s="181"/>
      <c r="E19" s="55"/>
      <c r="F19" s="181"/>
      <c r="G19" s="181"/>
      <c r="H19" s="55"/>
      <c r="I19" s="55"/>
      <c r="J19" s="55"/>
      <c r="K19" s="55"/>
      <c r="L19" s="55"/>
    </row>
    <row r="20" spans="2:15" s="9" customFormat="1" ht="12" thickBot="1" x14ac:dyDescent="0.4">
      <c r="B20" s="182" t="s">
        <v>155</v>
      </c>
      <c r="C20" s="183">
        <f t="shared" ref="C20:J20" si="6">+C10+C18</f>
        <v>288293</v>
      </c>
      <c r="D20" s="183">
        <f t="shared" si="6"/>
        <v>282329</v>
      </c>
      <c r="E20" s="184">
        <f t="shared" si="6"/>
        <v>296024</v>
      </c>
      <c r="F20" s="183">
        <f t="shared" si="6"/>
        <v>287196</v>
      </c>
      <c r="G20" s="183">
        <f t="shared" si="6"/>
        <v>284339</v>
      </c>
      <c r="H20" s="183">
        <f t="shared" si="6"/>
        <v>299740</v>
      </c>
      <c r="I20" s="183">
        <f t="shared" si="6"/>
        <v>295831</v>
      </c>
      <c r="J20" s="183">
        <f t="shared" si="6"/>
        <v>295088</v>
      </c>
      <c r="K20" s="183">
        <f t="shared" ref="K20:L20" si="7">+K10+K18</f>
        <v>305669</v>
      </c>
      <c r="L20" s="183">
        <f t="shared" si="7"/>
        <v>310466</v>
      </c>
    </row>
    <row r="21" spans="2:15" ht="11.5" x14ac:dyDescent="0.25">
      <c r="B21" s="177"/>
      <c r="C21" s="178"/>
      <c r="D21" s="178"/>
      <c r="E21" s="179"/>
      <c r="F21" s="178"/>
      <c r="G21" s="178"/>
      <c r="H21" s="179"/>
      <c r="I21" s="179"/>
      <c r="J21" s="179"/>
      <c r="K21" s="179"/>
      <c r="L21" s="179"/>
    </row>
    <row r="22" spans="2:15" ht="11.5" x14ac:dyDescent="0.25">
      <c r="B22" s="51"/>
      <c r="C22" s="51"/>
      <c r="D22" s="51"/>
      <c r="E22" s="51"/>
      <c r="F22" s="51"/>
      <c r="G22" s="51"/>
      <c r="H22" s="51"/>
      <c r="I22" s="51"/>
      <c r="J22" s="180"/>
      <c r="K22" s="180"/>
      <c r="L22" s="180"/>
    </row>
    <row r="23" spans="2:15" s="8" customFormat="1" ht="12" thickBot="1" x14ac:dyDescent="0.4">
      <c r="B23" s="170" t="s">
        <v>166</v>
      </c>
      <c r="C23" s="99">
        <v>2015</v>
      </c>
      <c r="D23" s="99">
        <v>2016</v>
      </c>
      <c r="E23" s="99">
        <v>2017</v>
      </c>
      <c r="F23" s="99">
        <v>2018</v>
      </c>
      <c r="G23" s="99">
        <v>2019</v>
      </c>
      <c r="H23" s="99">
        <f t="shared" ref="H23" si="8">+H$5</f>
        <v>2020</v>
      </c>
      <c r="I23" s="99">
        <f>+I$5</f>
        <v>2021</v>
      </c>
      <c r="J23" s="99">
        <f>+J$5</f>
        <v>2022</v>
      </c>
      <c r="K23" s="99">
        <f>+K$5</f>
        <v>2023</v>
      </c>
      <c r="L23" s="99" t="str">
        <f>+L$5</f>
        <v>2024E</v>
      </c>
    </row>
    <row r="24" spans="2:15" ht="11.5" x14ac:dyDescent="0.25">
      <c r="B24" s="171" t="s">
        <v>2</v>
      </c>
      <c r="C24" s="185">
        <v>324015</v>
      </c>
      <c r="D24" s="185">
        <v>332449</v>
      </c>
      <c r="E24" s="55">
        <v>333630</v>
      </c>
      <c r="F24" s="185">
        <v>328440</v>
      </c>
      <c r="G24" s="185">
        <v>332242</v>
      </c>
      <c r="H24" s="185">
        <v>323497</v>
      </c>
      <c r="I24" s="185">
        <v>330799</v>
      </c>
      <c r="J24" s="172">
        <v>330516</v>
      </c>
      <c r="K24" s="172">
        <v>325330</v>
      </c>
      <c r="L24" s="172">
        <v>318346</v>
      </c>
      <c r="M24" s="10"/>
      <c r="N24" s="10"/>
      <c r="O24" s="10"/>
    </row>
    <row r="25" spans="2:15" ht="11.5" x14ac:dyDescent="0.25">
      <c r="B25" s="171" t="s">
        <v>154</v>
      </c>
      <c r="C25" s="185">
        <v>83306</v>
      </c>
      <c r="D25" s="185">
        <v>83633</v>
      </c>
      <c r="E25" s="55">
        <v>83771</v>
      </c>
      <c r="F25" s="185">
        <v>79083</v>
      </c>
      <c r="G25" s="185">
        <v>75681</v>
      </c>
      <c r="H25" s="185">
        <v>92805</v>
      </c>
      <c r="I25" s="185">
        <v>87698</v>
      </c>
      <c r="J25" s="172">
        <v>78778</v>
      </c>
      <c r="K25" s="172">
        <v>85490</v>
      </c>
      <c r="L25" s="172">
        <v>74584</v>
      </c>
      <c r="M25" s="10"/>
      <c r="N25" s="10"/>
      <c r="O25" s="10"/>
    </row>
    <row r="26" spans="2:15" ht="11.5" x14ac:dyDescent="0.25">
      <c r="B26" s="171" t="s">
        <v>151</v>
      </c>
      <c r="C26" s="185">
        <v>2938</v>
      </c>
      <c r="D26" s="185">
        <v>4048</v>
      </c>
      <c r="E26" s="55">
        <v>1017</v>
      </c>
      <c r="F26" s="185">
        <v>1017</v>
      </c>
      <c r="G26" s="185">
        <v>1017</v>
      </c>
      <c r="H26" s="185">
        <v>1017</v>
      </c>
      <c r="I26" s="185">
        <v>1017</v>
      </c>
      <c r="J26" s="172">
        <v>1244</v>
      </c>
      <c r="K26" s="172">
        <v>1244</v>
      </c>
      <c r="L26" s="172">
        <v>1950</v>
      </c>
      <c r="M26" s="10"/>
      <c r="N26" s="10"/>
      <c r="O26" s="10"/>
    </row>
    <row r="27" spans="2:15" ht="12" thickBot="1" x14ac:dyDescent="0.3">
      <c r="B27" s="171" t="s">
        <v>152</v>
      </c>
      <c r="C27" s="185">
        <v>52566</v>
      </c>
      <c r="D27" s="185">
        <v>51758</v>
      </c>
      <c r="E27" s="55">
        <v>50063</v>
      </c>
      <c r="F27" s="185">
        <v>48494</v>
      </c>
      <c r="G27" s="185">
        <v>47220</v>
      </c>
      <c r="H27" s="185">
        <v>44734</v>
      </c>
      <c r="I27" s="185">
        <v>44725</v>
      </c>
      <c r="J27" s="173">
        <v>43855</v>
      </c>
      <c r="K27" s="173">
        <v>42498</v>
      </c>
      <c r="L27" s="173">
        <v>39701</v>
      </c>
      <c r="M27" s="10"/>
      <c r="N27" s="10"/>
      <c r="O27" s="10"/>
    </row>
    <row r="28" spans="2:15" ht="15" thickBot="1" x14ac:dyDescent="0.4">
      <c r="B28" s="174" t="s">
        <v>159</v>
      </c>
      <c r="C28" s="175">
        <f t="shared" ref="C28:J28" si="9">+SUM(C24:C27)</f>
        <v>462825</v>
      </c>
      <c r="D28" s="175">
        <f t="shared" si="9"/>
        <v>471888</v>
      </c>
      <c r="E28" s="176">
        <f t="shared" si="9"/>
        <v>468481</v>
      </c>
      <c r="F28" s="175">
        <f t="shared" si="9"/>
        <v>457034</v>
      </c>
      <c r="G28" s="175">
        <f t="shared" si="9"/>
        <v>456160</v>
      </c>
      <c r="H28" s="175">
        <f t="shared" si="9"/>
        <v>462053</v>
      </c>
      <c r="I28" s="175">
        <f t="shared" si="9"/>
        <v>464239</v>
      </c>
      <c r="J28" s="175">
        <f t="shared" si="9"/>
        <v>454393</v>
      </c>
      <c r="K28" s="175">
        <f t="shared" ref="K28:L28" si="10">+SUM(K24:K27)</f>
        <v>454562</v>
      </c>
      <c r="L28" s="175">
        <f t="shared" si="10"/>
        <v>434581</v>
      </c>
      <c r="M28" s="19"/>
      <c r="N28" s="19"/>
      <c r="O28" s="19"/>
    </row>
    <row r="29" spans="2:15" ht="12" thickBot="1" x14ac:dyDescent="0.3">
      <c r="B29" s="177"/>
      <c r="C29" s="178"/>
      <c r="D29" s="178"/>
      <c r="E29" s="179"/>
      <c r="F29" s="178"/>
      <c r="G29" s="178"/>
      <c r="H29" s="179"/>
      <c r="I29" s="179"/>
      <c r="J29" s="179"/>
      <c r="K29" s="179"/>
      <c r="L29" s="179"/>
    </row>
    <row r="30" spans="2:15" ht="12" thickBot="1" x14ac:dyDescent="0.25">
      <c r="B30" s="186" t="s">
        <v>159</v>
      </c>
      <c r="C30" s="187">
        <f t="shared" ref="C30:J30" si="11">+C28+C20</f>
        <v>751118</v>
      </c>
      <c r="D30" s="187">
        <f t="shared" si="11"/>
        <v>754217</v>
      </c>
      <c r="E30" s="187">
        <f t="shared" si="11"/>
        <v>764505</v>
      </c>
      <c r="F30" s="187">
        <f t="shared" si="11"/>
        <v>744230</v>
      </c>
      <c r="G30" s="187">
        <f t="shared" si="11"/>
        <v>740499</v>
      </c>
      <c r="H30" s="187">
        <f t="shared" si="11"/>
        <v>761793</v>
      </c>
      <c r="I30" s="187">
        <f t="shared" si="11"/>
        <v>760070</v>
      </c>
      <c r="J30" s="187">
        <f t="shared" si="11"/>
        <v>749481</v>
      </c>
      <c r="K30" s="187">
        <f t="shared" ref="K30:L30" si="12">+K28+K20</f>
        <v>760231</v>
      </c>
      <c r="L30" s="187">
        <f t="shared" si="12"/>
        <v>745047</v>
      </c>
    </row>
    <row r="31" spans="2:15" ht="11.5" x14ac:dyDescent="0.25">
      <c r="B31" s="177"/>
      <c r="C31" s="178"/>
      <c r="D31" s="178"/>
      <c r="E31" s="179"/>
      <c r="F31" s="178"/>
      <c r="G31" s="178"/>
      <c r="H31" s="179"/>
      <c r="I31" s="179"/>
      <c r="J31" s="179"/>
      <c r="K31" s="179"/>
      <c r="L31" s="179"/>
    </row>
    <row r="32" spans="2:15" ht="11.5" x14ac:dyDescent="0.25">
      <c r="B32" s="51"/>
      <c r="C32" s="51"/>
      <c r="D32" s="51"/>
      <c r="E32" s="51"/>
      <c r="F32" s="51"/>
      <c r="G32" s="51"/>
      <c r="H32" s="51"/>
      <c r="I32" s="51"/>
      <c r="J32" s="180"/>
      <c r="K32" s="180"/>
      <c r="L32" s="180"/>
    </row>
    <row r="33" spans="1:14" s="8" customFormat="1" ht="12" thickBot="1" x14ac:dyDescent="0.25">
      <c r="A33" s="7"/>
      <c r="B33" s="170" t="s">
        <v>158</v>
      </c>
      <c r="C33" s="99">
        <v>2015</v>
      </c>
      <c r="D33" s="99">
        <v>2016</v>
      </c>
      <c r="E33" s="99">
        <v>2017</v>
      </c>
      <c r="F33" s="99">
        <v>2018</v>
      </c>
      <c r="G33" s="99">
        <v>2019</v>
      </c>
      <c r="H33" s="99">
        <f t="shared" ref="H33" si="13">+H$5</f>
        <v>2020</v>
      </c>
      <c r="I33" s="99">
        <f>+I$5</f>
        <v>2021</v>
      </c>
      <c r="J33" s="99">
        <f>+J$5</f>
        <v>2022</v>
      </c>
      <c r="K33" s="99">
        <f>+K$5</f>
        <v>2023</v>
      </c>
      <c r="L33" s="99" t="str">
        <f>+L$5</f>
        <v>2024E</v>
      </c>
    </row>
    <row r="34" spans="1:14" ht="11.5" x14ac:dyDescent="0.25">
      <c r="B34" s="171" t="s">
        <v>2</v>
      </c>
      <c r="C34" s="55">
        <v>120162</v>
      </c>
      <c r="D34" s="55">
        <v>106200</v>
      </c>
      <c r="E34" s="55">
        <v>116852</v>
      </c>
      <c r="F34" s="55">
        <v>111705</v>
      </c>
      <c r="G34" s="55">
        <v>131125</v>
      </c>
      <c r="H34" s="188">
        <v>138824</v>
      </c>
      <c r="I34" s="188">
        <f>124239+5006</f>
        <v>129245</v>
      </c>
      <c r="J34" s="188">
        <f>114577+4501</f>
        <v>119078</v>
      </c>
      <c r="K34" s="189">
        <v>123181</v>
      </c>
      <c r="L34" s="189">
        <v>119844</v>
      </c>
      <c r="N34" s="189"/>
    </row>
    <row r="35" spans="1:14" ht="11.5" x14ac:dyDescent="0.25">
      <c r="B35" s="190" t="s">
        <v>154</v>
      </c>
      <c r="C35" s="55">
        <v>68919</v>
      </c>
      <c r="D35" s="55">
        <v>51000</v>
      </c>
      <c r="E35" s="55">
        <v>57583.999999999993</v>
      </c>
      <c r="F35" s="55">
        <v>65753</v>
      </c>
      <c r="G35" s="55">
        <v>94526</v>
      </c>
      <c r="H35" s="188">
        <v>101178</v>
      </c>
      <c r="I35" s="188">
        <v>106145</v>
      </c>
      <c r="J35" s="188">
        <v>108960</v>
      </c>
      <c r="K35" s="189">
        <v>108695</v>
      </c>
      <c r="L35" s="189">
        <v>118797</v>
      </c>
      <c r="N35" s="189"/>
    </row>
    <row r="36" spans="1:14" ht="11.5" x14ac:dyDescent="0.25">
      <c r="B36" s="190" t="s">
        <v>151</v>
      </c>
      <c r="C36" s="55">
        <v>16335.999999999998</v>
      </c>
      <c r="D36" s="55">
        <v>16000</v>
      </c>
      <c r="E36" s="55">
        <v>16000</v>
      </c>
      <c r="F36" s="55">
        <v>14004</v>
      </c>
      <c r="G36" s="55">
        <v>15060</v>
      </c>
      <c r="H36" s="188">
        <v>14120</v>
      </c>
      <c r="I36" s="188">
        <v>13479</v>
      </c>
      <c r="J36" s="188">
        <v>13860</v>
      </c>
      <c r="K36" s="189">
        <v>11572</v>
      </c>
      <c r="L36" s="189">
        <v>8022</v>
      </c>
      <c r="N36" s="189"/>
    </row>
    <row r="37" spans="1:14" ht="12" thickBot="1" x14ac:dyDescent="0.3">
      <c r="B37" s="190" t="s">
        <v>152</v>
      </c>
      <c r="C37" s="55">
        <v>5711</v>
      </c>
      <c r="D37" s="55">
        <v>6000</v>
      </c>
      <c r="E37" s="55">
        <v>7261</v>
      </c>
      <c r="F37" s="55">
        <v>7263</v>
      </c>
      <c r="G37" s="55">
        <v>7554</v>
      </c>
      <c r="H37" s="188">
        <v>9966</v>
      </c>
      <c r="I37" s="188">
        <v>11118</v>
      </c>
      <c r="J37" s="188">
        <v>13007</v>
      </c>
      <c r="K37" s="189">
        <v>12160</v>
      </c>
      <c r="L37" s="189">
        <v>14037</v>
      </c>
      <c r="N37" s="189"/>
    </row>
    <row r="38" spans="1:14" ht="12" thickBot="1" x14ac:dyDescent="0.25">
      <c r="B38" s="174" t="s">
        <v>3</v>
      </c>
      <c r="C38" s="175">
        <f t="shared" ref="C38:J38" si="14">+SUM(C34:C37)</f>
        <v>211128</v>
      </c>
      <c r="D38" s="175">
        <f t="shared" si="14"/>
        <v>179200</v>
      </c>
      <c r="E38" s="176">
        <f t="shared" si="14"/>
        <v>197697</v>
      </c>
      <c r="F38" s="175">
        <f t="shared" si="14"/>
        <v>198725</v>
      </c>
      <c r="G38" s="175">
        <f t="shared" si="14"/>
        <v>248265</v>
      </c>
      <c r="H38" s="175">
        <f t="shared" si="14"/>
        <v>264088</v>
      </c>
      <c r="I38" s="175">
        <f t="shared" si="14"/>
        <v>259987</v>
      </c>
      <c r="J38" s="175">
        <f t="shared" si="14"/>
        <v>254905</v>
      </c>
      <c r="K38" s="175">
        <f t="shared" ref="K38:L38" si="15">+SUM(K34:K37)</f>
        <v>255608</v>
      </c>
      <c r="L38" s="175">
        <f t="shared" si="15"/>
        <v>260700</v>
      </c>
    </row>
    <row r="45" spans="1:14" x14ac:dyDescent="0.2">
      <c r="E45" s="7"/>
      <c r="H45" s="7"/>
      <c r="I45" s="7"/>
      <c r="J45" s="7"/>
      <c r="K45" s="7"/>
      <c r="L45" s="7"/>
    </row>
  </sheetData>
  <mergeCells count="1">
    <mergeCell ref="B2:D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ignoredErrors>
    <ignoredError sqref="C10:K11 C18:K21 C17:J17 C26:K26 C25:J25 C28:K31 C27:J27 C24:J24 C38:K38 C34:J34 C35:J35 C36:J36 C37:J37 C13:K13 C12:J12 C23:K23 C22:J22 C33:K33 C32:J32 C15:K16 C14:J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dimension ref="A1:D125"/>
  <sheetViews>
    <sheetView showGridLines="0" workbookViewId="0"/>
  </sheetViews>
  <sheetFormatPr baseColWidth="10" defaultRowHeight="14.5" x14ac:dyDescent="0.35"/>
  <cols>
    <col min="1" max="1" width="3.7265625" customWidth="1"/>
    <col min="2" max="2" width="67.36328125" customWidth="1"/>
  </cols>
  <sheetData>
    <row r="1" spans="1:4" x14ac:dyDescent="0.35">
      <c r="A1" s="7"/>
    </row>
    <row r="2" spans="1:4" x14ac:dyDescent="0.35">
      <c r="B2" s="3" t="s">
        <v>140</v>
      </c>
    </row>
    <row r="5" spans="1:4" s="7" customFormat="1" ht="11.5" x14ac:dyDescent="0.2">
      <c r="B5" s="205" t="s">
        <v>223</v>
      </c>
      <c r="C5" s="205"/>
      <c r="D5" s="205"/>
    </row>
    <row r="6" spans="1:4" s="7" customFormat="1" ht="12" thickBot="1" x14ac:dyDescent="0.25">
      <c r="B6" s="99"/>
      <c r="C6" s="99">
        <v>2024</v>
      </c>
      <c r="D6" s="99">
        <v>2023</v>
      </c>
    </row>
    <row r="7" spans="1:4" s="7" customFormat="1" ht="11.5" x14ac:dyDescent="0.2">
      <c r="B7" s="24" t="s">
        <v>95</v>
      </c>
      <c r="C7" s="76">
        <v>122205</v>
      </c>
      <c r="D7" s="76">
        <v>59907</v>
      </c>
    </row>
    <row r="8" spans="1:4" s="7" customFormat="1" ht="11.5" x14ac:dyDescent="0.2">
      <c r="B8" s="194" t="s">
        <v>141</v>
      </c>
      <c r="C8" s="94">
        <v>37685</v>
      </c>
      <c r="D8" s="94">
        <v>-82794</v>
      </c>
    </row>
    <row r="9" spans="1:4" s="7" customFormat="1" ht="11.5" x14ac:dyDescent="0.2">
      <c r="B9" s="24" t="s">
        <v>142</v>
      </c>
      <c r="C9" s="76">
        <v>66368</v>
      </c>
      <c r="D9" s="76">
        <v>-27395</v>
      </c>
    </row>
    <row r="10" spans="1:4" s="7" customFormat="1" ht="11.5" x14ac:dyDescent="0.2">
      <c r="B10" s="194" t="s">
        <v>143</v>
      </c>
      <c r="C10" s="94">
        <v>-19873</v>
      </c>
      <c r="D10" s="94">
        <v>-2528</v>
      </c>
    </row>
    <row r="11" spans="1:4" s="7" customFormat="1" ht="11.5" x14ac:dyDescent="0.2">
      <c r="B11" s="24" t="s">
        <v>144</v>
      </c>
      <c r="C11" s="76">
        <v>11464</v>
      </c>
      <c r="D11" s="76">
        <v>12023</v>
      </c>
    </row>
    <row r="12" spans="1:4" s="7" customFormat="1" ht="11.5" x14ac:dyDescent="0.2">
      <c r="B12" s="24" t="s">
        <v>191</v>
      </c>
      <c r="C12" s="76">
        <f>+'Consolidated Results'!C19</f>
        <v>-4845</v>
      </c>
      <c r="D12" s="76">
        <f>+'Consolidated Results'!D19</f>
        <v>-4652</v>
      </c>
    </row>
    <row r="13" spans="1:4" s="7" customFormat="1" ht="11.5" x14ac:dyDescent="0.2">
      <c r="B13" s="125" t="s">
        <v>145</v>
      </c>
      <c r="C13" s="95">
        <f>+SUM(C7:C12)</f>
        <v>213004</v>
      </c>
      <c r="D13" s="95">
        <f>+SUM(D7:D12)</f>
        <v>-45439</v>
      </c>
    </row>
    <row r="14" spans="1:4" s="7" customFormat="1" ht="11.5" x14ac:dyDescent="0.2">
      <c r="B14" s="24" t="s">
        <v>224</v>
      </c>
      <c r="C14" s="76">
        <v>-955</v>
      </c>
      <c r="D14" s="76">
        <v>-279</v>
      </c>
    </row>
    <row r="15" spans="1:4" s="7" customFormat="1" ht="11.5" x14ac:dyDescent="0.2">
      <c r="B15" s="194" t="s">
        <v>225</v>
      </c>
      <c r="C15" s="94">
        <v>-138742</v>
      </c>
      <c r="D15" s="94">
        <v>90225</v>
      </c>
    </row>
    <row r="16" spans="1:4" s="7" customFormat="1" ht="11.5" x14ac:dyDescent="0.2">
      <c r="B16" s="24" t="s">
        <v>226</v>
      </c>
      <c r="C16" s="76">
        <v>14152</v>
      </c>
      <c r="D16" s="76">
        <v>3429</v>
      </c>
    </row>
    <row r="17" spans="2:4" s="7" customFormat="1" ht="11.5" x14ac:dyDescent="0.2">
      <c r="B17" s="194" t="s">
        <v>194</v>
      </c>
      <c r="C17" s="94">
        <v>198</v>
      </c>
      <c r="D17" s="94">
        <v>-1638</v>
      </c>
    </row>
    <row r="18" spans="2:4" s="7" customFormat="1" ht="11.5" x14ac:dyDescent="0.2">
      <c r="B18" s="24" t="s">
        <v>183</v>
      </c>
      <c r="C18" s="76">
        <v>-332</v>
      </c>
      <c r="D18" s="76">
        <v>8615</v>
      </c>
    </row>
    <row r="19" spans="2:4" s="7" customFormat="1" ht="11.5" x14ac:dyDescent="0.2">
      <c r="B19" s="194" t="s">
        <v>195</v>
      </c>
      <c r="C19" s="94">
        <v>-7648</v>
      </c>
      <c r="D19" s="94" t="s">
        <v>1</v>
      </c>
    </row>
    <row r="20" spans="2:4" s="7" customFormat="1" ht="11.5" x14ac:dyDescent="0.2">
      <c r="B20" s="199" t="s">
        <v>146</v>
      </c>
      <c r="C20" s="200">
        <f>+SUM(C13:C19)</f>
        <v>79677</v>
      </c>
      <c r="D20" s="200">
        <f>+SUM(D13:D19)</f>
        <v>54913</v>
      </c>
    </row>
    <row r="21" spans="2:4" s="7" customFormat="1" ht="10" x14ac:dyDescent="0.2"/>
    <row r="22" spans="2:4" s="7" customFormat="1" ht="10" x14ac:dyDescent="0.2"/>
    <row r="23" spans="2:4" s="7" customFormat="1" ht="10" x14ac:dyDescent="0.2"/>
    <row r="24" spans="2:4" s="7" customFormat="1" ht="10" x14ac:dyDescent="0.2"/>
    <row r="25" spans="2:4" s="7" customFormat="1" ht="10" x14ac:dyDescent="0.2"/>
    <row r="26" spans="2:4" s="7" customFormat="1" ht="10" x14ac:dyDescent="0.2"/>
    <row r="27" spans="2:4" s="7" customFormat="1" ht="10" x14ac:dyDescent="0.2"/>
    <row r="28" spans="2:4" s="7" customFormat="1" ht="10" x14ac:dyDescent="0.2"/>
    <row r="29" spans="2:4" s="7" customFormat="1" ht="10" x14ac:dyDescent="0.2"/>
    <row r="30" spans="2:4" s="7" customFormat="1" ht="10" x14ac:dyDescent="0.2"/>
    <row r="31" spans="2:4" s="7" customFormat="1" ht="10" x14ac:dyDescent="0.2"/>
    <row r="32" spans="2:4" s="7" customFormat="1" ht="10" x14ac:dyDescent="0.2"/>
    <row r="33" s="7" customFormat="1" ht="10" x14ac:dyDescent="0.2"/>
    <row r="34" s="7" customFormat="1" ht="10" x14ac:dyDescent="0.2"/>
    <row r="35" s="7" customFormat="1" ht="10" x14ac:dyDescent="0.2"/>
    <row r="36" s="7" customFormat="1" ht="10" x14ac:dyDescent="0.2"/>
    <row r="37" s="7" customFormat="1" ht="10" x14ac:dyDescent="0.2"/>
    <row r="38" s="7" customFormat="1" ht="10" x14ac:dyDescent="0.2"/>
    <row r="39" s="7" customFormat="1" ht="10" x14ac:dyDescent="0.2"/>
    <row r="40" s="7" customFormat="1" ht="10" x14ac:dyDescent="0.2"/>
    <row r="41" s="7" customFormat="1" ht="10" x14ac:dyDescent="0.2"/>
    <row r="42" s="7" customFormat="1" ht="10" x14ac:dyDescent="0.2"/>
    <row r="43" s="7" customFormat="1" ht="10" x14ac:dyDescent="0.2"/>
    <row r="44" s="7" customFormat="1" ht="10" x14ac:dyDescent="0.2"/>
    <row r="45" s="7" customFormat="1" ht="10" x14ac:dyDescent="0.2"/>
    <row r="46" s="7" customFormat="1" ht="10" x14ac:dyDescent="0.2"/>
    <row r="47" s="7" customFormat="1" ht="10" x14ac:dyDescent="0.2"/>
    <row r="48" s="7" customFormat="1" ht="10" x14ac:dyDescent="0.2"/>
    <row r="49" s="7" customFormat="1" ht="10" x14ac:dyDescent="0.2"/>
    <row r="50" s="7" customFormat="1" ht="10" x14ac:dyDescent="0.2"/>
    <row r="51" s="7" customFormat="1" ht="10" x14ac:dyDescent="0.2"/>
    <row r="52" s="7" customFormat="1" ht="10" x14ac:dyDescent="0.2"/>
    <row r="53" s="7" customFormat="1" ht="10" x14ac:dyDescent="0.2"/>
    <row r="54" s="7" customFormat="1" ht="10" x14ac:dyDescent="0.2"/>
    <row r="55" s="7" customFormat="1" ht="10" x14ac:dyDescent="0.2"/>
    <row r="56" s="7" customFormat="1" ht="10" x14ac:dyDescent="0.2"/>
    <row r="57" s="7" customFormat="1" ht="10" x14ac:dyDescent="0.2"/>
    <row r="58" s="7" customFormat="1" ht="10" x14ac:dyDescent="0.2"/>
    <row r="59" s="7" customFormat="1" ht="10" x14ac:dyDescent="0.2"/>
    <row r="60" s="7" customFormat="1" ht="10" x14ac:dyDescent="0.2"/>
    <row r="61" s="7" customFormat="1" ht="10" x14ac:dyDescent="0.2"/>
    <row r="62" s="7" customFormat="1" ht="10" x14ac:dyDescent="0.2"/>
    <row r="63" s="7" customFormat="1" ht="10" x14ac:dyDescent="0.2"/>
    <row r="64" s="7" customFormat="1" ht="10" x14ac:dyDescent="0.2"/>
    <row r="65" s="7" customFormat="1" ht="10" x14ac:dyDescent="0.2"/>
    <row r="66" s="7" customFormat="1" ht="10" x14ac:dyDescent="0.2"/>
    <row r="67" s="7" customFormat="1" ht="10" x14ac:dyDescent="0.2"/>
    <row r="68" s="7" customFormat="1" ht="10" x14ac:dyDescent="0.2"/>
    <row r="69" s="7" customFormat="1" ht="10" x14ac:dyDescent="0.2"/>
    <row r="70" s="7" customFormat="1" ht="10" x14ac:dyDescent="0.2"/>
    <row r="71" s="7" customFormat="1" ht="10" x14ac:dyDescent="0.2"/>
    <row r="72" s="7" customFormat="1" ht="10" x14ac:dyDescent="0.2"/>
    <row r="73" s="7" customFormat="1" ht="10" x14ac:dyDescent="0.2"/>
    <row r="74" s="7" customFormat="1" ht="10" x14ac:dyDescent="0.2"/>
    <row r="75" s="7" customFormat="1" ht="10" x14ac:dyDescent="0.2"/>
    <row r="76" s="7" customFormat="1" ht="10" x14ac:dyDescent="0.2"/>
    <row r="77" s="7" customFormat="1" ht="10" x14ac:dyDescent="0.2"/>
    <row r="78" s="7" customFormat="1" ht="10" x14ac:dyDescent="0.2"/>
    <row r="79" s="7" customFormat="1" ht="10" x14ac:dyDescent="0.2"/>
    <row r="80" s="7" customFormat="1" ht="10" x14ac:dyDescent="0.2"/>
    <row r="81" s="7" customFormat="1" ht="10" x14ac:dyDescent="0.2"/>
    <row r="82" s="7" customFormat="1" ht="10" x14ac:dyDescent="0.2"/>
    <row r="83" s="7" customFormat="1" ht="10" x14ac:dyDescent="0.2"/>
    <row r="84" s="7" customFormat="1" ht="10" x14ac:dyDescent="0.2"/>
    <row r="85" s="7" customFormat="1" ht="10" x14ac:dyDescent="0.2"/>
    <row r="86" s="7" customFormat="1" ht="10" x14ac:dyDescent="0.2"/>
    <row r="87" s="7" customFormat="1" ht="10" x14ac:dyDescent="0.2"/>
    <row r="88" s="7" customFormat="1" ht="10" x14ac:dyDescent="0.2"/>
    <row r="89" s="7" customFormat="1" ht="10" x14ac:dyDescent="0.2"/>
    <row r="90" s="7" customFormat="1" ht="10" x14ac:dyDescent="0.2"/>
    <row r="91" s="7" customFormat="1" ht="10" x14ac:dyDescent="0.2"/>
    <row r="92" s="7" customFormat="1" ht="10" x14ac:dyDescent="0.2"/>
    <row r="93" s="7" customFormat="1" ht="10" x14ac:dyDescent="0.2"/>
    <row r="94" s="7" customFormat="1" ht="10" x14ac:dyDescent="0.2"/>
    <row r="95" s="7" customFormat="1" ht="10" x14ac:dyDescent="0.2"/>
    <row r="96" s="7" customFormat="1" ht="10" x14ac:dyDescent="0.2"/>
    <row r="97" s="7" customFormat="1" ht="10" x14ac:dyDescent="0.2"/>
    <row r="98" s="7" customFormat="1" ht="10" x14ac:dyDescent="0.2"/>
    <row r="99" s="7" customFormat="1" ht="10" x14ac:dyDescent="0.2"/>
    <row r="100" s="7" customFormat="1" ht="10" x14ac:dyDescent="0.2"/>
    <row r="101" s="7" customFormat="1" ht="10" x14ac:dyDescent="0.2"/>
    <row r="102" s="7" customFormat="1" ht="10" x14ac:dyDescent="0.2"/>
    <row r="103" s="7" customFormat="1" ht="10" x14ac:dyDescent="0.2"/>
    <row r="104" s="7" customFormat="1" ht="10" x14ac:dyDescent="0.2"/>
    <row r="105" s="7" customFormat="1" ht="10" x14ac:dyDescent="0.2"/>
    <row r="106" s="7" customFormat="1" ht="10" x14ac:dyDescent="0.2"/>
    <row r="107" s="7" customFormat="1" ht="10" x14ac:dyDescent="0.2"/>
    <row r="108" s="7" customFormat="1" ht="10" x14ac:dyDescent="0.2"/>
    <row r="109" s="7" customFormat="1" ht="10" x14ac:dyDescent="0.2"/>
    <row r="110" s="7" customFormat="1" ht="10" x14ac:dyDescent="0.2"/>
    <row r="111" s="7" customFormat="1" ht="10" x14ac:dyDescent="0.2"/>
    <row r="112" s="7" customFormat="1" ht="10" x14ac:dyDescent="0.2"/>
    <row r="113" s="7" customFormat="1" ht="10" x14ac:dyDescent="0.2"/>
    <row r="114" s="7" customFormat="1" ht="10" x14ac:dyDescent="0.2"/>
    <row r="115" s="7" customFormat="1" ht="10" x14ac:dyDescent="0.2"/>
    <row r="116" s="7" customFormat="1" ht="10" x14ac:dyDescent="0.2"/>
    <row r="117" s="7" customFormat="1" ht="10" x14ac:dyDescent="0.2"/>
    <row r="118" s="7" customFormat="1" ht="10" x14ac:dyDescent="0.2"/>
    <row r="119" s="7" customFormat="1" ht="10" x14ac:dyDescent="0.2"/>
    <row r="120" s="7" customFormat="1" ht="10" x14ac:dyDescent="0.2"/>
    <row r="121" s="7" customFormat="1" ht="10" x14ac:dyDescent="0.2"/>
    <row r="122" s="7" customFormat="1" ht="10" x14ac:dyDescent="0.2"/>
    <row r="123" s="7" customFormat="1" ht="10" x14ac:dyDescent="0.2"/>
    <row r="124" s="7" customFormat="1" ht="10" x14ac:dyDescent="0.2"/>
    <row r="125" s="7" customFormat="1" ht="10" x14ac:dyDescent="0.2"/>
  </sheetData>
  <mergeCells count="1">
    <mergeCell ref="B5:D5"/>
  </mergeCells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dimension ref="B2:D59"/>
  <sheetViews>
    <sheetView showGridLines="0" zoomScale="110" zoomScaleNormal="110" workbookViewId="0"/>
  </sheetViews>
  <sheetFormatPr baseColWidth="10" defaultColWidth="11.453125" defaultRowHeight="10" x14ac:dyDescent="0.2"/>
  <cols>
    <col min="1" max="1" width="3.7265625" style="7" customWidth="1"/>
    <col min="2" max="2" width="49.26953125" style="7" bestFit="1" customWidth="1"/>
    <col min="3" max="5" width="11.453125" style="7"/>
    <col min="6" max="6" width="63" style="7" customWidth="1"/>
    <col min="7" max="16384" width="11.453125" style="7"/>
  </cols>
  <sheetData>
    <row r="2" spans="2:4" ht="32.15" customHeight="1" x14ac:dyDescent="0.2">
      <c r="B2" s="201" t="s">
        <v>197</v>
      </c>
      <c r="C2" s="201"/>
      <c r="D2" s="201"/>
    </row>
    <row r="3" spans="2:4" ht="12" x14ac:dyDescent="0.2">
      <c r="B3" s="202"/>
      <c r="C3" s="202"/>
      <c r="D3" s="202"/>
    </row>
    <row r="4" spans="2:4" ht="13" thickBot="1" x14ac:dyDescent="0.25">
      <c r="B4" s="203"/>
      <c r="C4" s="203"/>
      <c r="D4" s="203"/>
    </row>
    <row r="5" spans="2:4" ht="11" thickBot="1" x14ac:dyDescent="0.25">
      <c r="B5" s="16" t="s">
        <v>83</v>
      </c>
      <c r="C5" s="17" t="s">
        <v>198</v>
      </c>
      <c r="D5" s="18" t="s">
        <v>199</v>
      </c>
    </row>
    <row r="6" spans="2:4" ht="11.5" x14ac:dyDescent="0.2">
      <c r="B6" s="23" t="s">
        <v>5</v>
      </c>
    </row>
    <row r="7" spans="2:4" ht="11.5" x14ac:dyDescent="0.2">
      <c r="B7" s="23" t="s">
        <v>6</v>
      </c>
    </row>
    <row r="8" spans="2:4" ht="11.5" x14ac:dyDescent="0.2">
      <c r="B8" s="24" t="s">
        <v>7</v>
      </c>
      <c r="C8" s="26">
        <v>1338383</v>
      </c>
      <c r="D8" s="27">
        <v>1211719</v>
      </c>
    </row>
    <row r="9" spans="2:4" ht="11.5" x14ac:dyDescent="0.2">
      <c r="B9" s="24" t="s">
        <v>8</v>
      </c>
      <c r="C9" s="26">
        <v>414245</v>
      </c>
      <c r="D9" s="27">
        <v>300809</v>
      </c>
    </row>
    <row r="10" spans="2:4" ht="11.5" x14ac:dyDescent="0.2">
      <c r="B10" s="24" t="s">
        <v>9</v>
      </c>
      <c r="C10" s="26">
        <v>13415</v>
      </c>
      <c r="D10" s="27">
        <v>12472</v>
      </c>
    </row>
    <row r="11" spans="2:4" ht="11.5" x14ac:dyDescent="0.2">
      <c r="B11" s="24" t="s">
        <v>10</v>
      </c>
      <c r="C11" s="26">
        <v>40618</v>
      </c>
      <c r="D11" s="27">
        <v>20599</v>
      </c>
    </row>
    <row r="12" spans="2:4" ht="11.5" x14ac:dyDescent="0.2">
      <c r="B12" s="24" t="s">
        <v>200</v>
      </c>
      <c r="C12" s="26">
        <v>2458</v>
      </c>
      <c r="D12" s="27">
        <v>0</v>
      </c>
    </row>
    <row r="13" spans="2:4" ht="11.5" x14ac:dyDescent="0.2">
      <c r="B13" s="25" t="s">
        <v>185</v>
      </c>
      <c r="C13" s="26">
        <v>52189</v>
      </c>
      <c r="D13" s="27">
        <v>38728</v>
      </c>
    </row>
    <row r="14" spans="2:4" ht="11.5" x14ac:dyDescent="0.2">
      <c r="B14" s="24" t="s">
        <v>11</v>
      </c>
      <c r="C14" s="26">
        <v>20248</v>
      </c>
      <c r="D14" s="27">
        <v>19230</v>
      </c>
    </row>
    <row r="15" spans="2:4" ht="11.5" x14ac:dyDescent="0.2">
      <c r="B15" s="24" t="s">
        <v>12</v>
      </c>
      <c r="C15" s="26">
        <v>88152</v>
      </c>
      <c r="D15" s="27">
        <v>82006</v>
      </c>
    </row>
    <row r="16" spans="2:4" ht="11.5" x14ac:dyDescent="0.2">
      <c r="B16" s="24" t="s">
        <v>13</v>
      </c>
      <c r="C16" s="26">
        <v>8869</v>
      </c>
      <c r="D16" s="27">
        <v>2951</v>
      </c>
    </row>
    <row r="17" spans="2:4" ht="11.5" x14ac:dyDescent="0.2">
      <c r="B17" s="24" t="s">
        <v>186</v>
      </c>
      <c r="C17" s="26">
        <v>24</v>
      </c>
      <c r="D17" s="27">
        <v>46</v>
      </c>
    </row>
    <row r="18" spans="2:4" ht="11.5" x14ac:dyDescent="0.2">
      <c r="B18" s="24" t="s">
        <v>14</v>
      </c>
      <c r="C18" s="26">
        <v>3718</v>
      </c>
      <c r="D18" s="27">
        <v>2484</v>
      </c>
    </row>
    <row r="19" spans="2:4" ht="11.5" x14ac:dyDescent="0.2">
      <c r="B19" s="24" t="s">
        <v>15</v>
      </c>
      <c r="C19" s="26">
        <v>93767</v>
      </c>
      <c r="D19" s="27">
        <v>69668</v>
      </c>
    </row>
    <row r="20" spans="2:4" ht="11.5" x14ac:dyDescent="0.2">
      <c r="B20" s="24" t="s">
        <v>16</v>
      </c>
      <c r="C20" s="26">
        <v>6662</v>
      </c>
      <c r="D20" s="27">
        <v>4267</v>
      </c>
    </row>
    <row r="21" spans="2:4" ht="12" thickBot="1" x14ac:dyDescent="0.25">
      <c r="B21" s="24" t="s">
        <v>17</v>
      </c>
      <c r="C21" s="26">
        <v>1258</v>
      </c>
      <c r="D21" s="27">
        <v>809</v>
      </c>
    </row>
    <row r="22" spans="2:4" ht="12" thickBot="1" x14ac:dyDescent="0.25">
      <c r="B22" s="23" t="s">
        <v>18</v>
      </c>
      <c r="C22" s="28">
        <v>2084006</v>
      </c>
      <c r="D22" s="29">
        <v>1765788</v>
      </c>
    </row>
    <row r="23" spans="2:4" ht="13" x14ac:dyDescent="0.2">
      <c r="B23" s="23" t="s">
        <v>19</v>
      </c>
      <c r="C23" s="30"/>
      <c r="D23" s="30"/>
    </row>
    <row r="24" spans="2:4" ht="11.5" x14ac:dyDescent="0.2">
      <c r="B24" s="24" t="s">
        <v>20</v>
      </c>
      <c r="C24" s="26">
        <v>371</v>
      </c>
      <c r="D24" s="27">
        <v>298</v>
      </c>
    </row>
    <row r="25" spans="2:4" ht="11.5" x14ac:dyDescent="0.2">
      <c r="B25" s="24" t="s">
        <v>21</v>
      </c>
      <c r="C25" s="26">
        <v>73587</v>
      </c>
      <c r="D25" s="27">
        <v>38634</v>
      </c>
    </row>
    <row r="26" spans="2:4" ht="11.5" x14ac:dyDescent="0.2">
      <c r="B26" s="24" t="s">
        <v>22</v>
      </c>
      <c r="C26" s="26">
        <v>74871</v>
      </c>
      <c r="D26" s="27">
        <v>58313</v>
      </c>
    </row>
    <row r="27" spans="2:4" ht="11.5" x14ac:dyDescent="0.2">
      <c r="B27" s="24" t="s">
        <v>186</v>
      </c>
      <c r="C27" s="26">
        <v>932</v>
      </c>
      <c r="D27" s="27">
        <v>2364</v>
      </c>
    </row>
    <row r="28" spans="2:4" ht="11.5" x14ac:dyDescent="0.2">
      <c r="B28" s="24" t="s">
        <v>23</v>
      </c>
      <c r="C28" s="26">
        <v>228050</v>
      </c>
      <c r="D28" s="27">
        <v>160829</v>
      </c>
    </row>
    <row r="29" spans="2:4" ht="11.5" x14ac:dyDescent="0.2">
      <c r="B29" s="24" t="s">
        <v>24</v>
      </c>
      <c r="C29" s="26">
        <v>121446</v>
      </c>
      <c r="D29" s="27">
        <v>90563</v>
      </c>
    </row>
    <row r="30" spans="2:4" ht="11.5" x14ac:dyDescent="0.2">
      <c r="B30" s="24" t="s">
        <v>25</v>
      </c>
      <c r="C30" s="26">
        <v>8676</v>
      </c>
      <c r="D30" s="27">
        <v>12735</v>
      </c>
    </row>
    <row r="31" spans="2:4" ht="12" thickBot="1" x14ac:dyDescent="0.25">
      <c r="B31" s="24" t="s">
        <v>26</v>
      </c>
      <c r="C31" s="26">
        <v>101794</v>
      </c>
      <c r="D31" s="27">
        <v>80468</v>
      </c>
    </row>
    <row r="32" spans="2:4" ht="12" thickBot="1" x14ac:dyDescent="0.25">
      <c r="B32" s="23" t="s">
        <v>27</v>
      </c>
      <c r="C32" s="28">
        <v>609727</v>
      </c>
      <c r="D32" s="29">
        <v>444204</v>
      </c>
    </row>
    <row r="33" spans="2:4" ht="12" thickBot="1" x14ac:dyDescent="0.25">
      <c r="B33" s="23" t="s">
        <v>28</v>
      </c>
      <c r="C33" s="31">
        <v>2693733</v>
      </c>
      <c r="D33" s="32">
        <v>2209992</v>
      </c>
    </row>
    <row r="34" spans="2:4" ht="13.5" thickTop="1" x14ac:dyDescent="0.2">
      <c r="B34" s="23" t="s">
        <v>29</v>
      </c>
      <c r="C34" s="30"/>
      <c r="D34" s="30"/>
    </row>
    <row r="35" spans="2:4" ht="11.5" x14ac:dyDescent="0.2">
      <c r="B35" s="24" t="s">
        <v>30</v>
      </c>
      <c r="C35" s="26">
        <v>474903</v>
      </c>
      <c r="D35" s="27">
        <v>429922</v>
      </c>
    </row>
    <row r="36" spans="2:4" ht="12" thickBot="1" x14ac:dyDescent="0.25">
      <c r="B36" s="24" t="s">
        <v>31</v>
      </c>
      <c r="C36" s="26">
        <v>667581</v>
      </c>
      <c r="D36" s="27">
        <v>562346</v>
      </c>
    </row>
    <row r="37" spans="2:4" ht="12" thickBot="1" x14ac:dyDescent="0.25">
      <c r="B37" s="23" t="s">
        <v>32</v>
      </c>
      <c r="C37" s="28">
        <v>1142484</v>
      </c>
      <c r="D37" s="29">
        <v>992268</v>
      </c>
    </row>
    <row r="38" spans="2:4" ht="13" x14ac:dyDescent="0.2">
      <c r="B38" s="23" t="s">
        <v>33</v>
      </c>
      <c r="C38" s="30"/>
      <c r="D38" s="30"/>
    </row>
    <row r="39" spans="2:4" ht="13" x14ac:dyDescent="0.2">
      <c r="B39" s="23" t="s">
        <v>34</v>
      </c>
      <c r="C39" s="30"/>
      <c r="D39" s="30"/>
    </row>
    <row r="40" spans="2:4" ht="11.5" x14ac:dyDescent="0.2">
      <c r="B40" s="24" t="s">
        <v>37</v>
      </c>
      <c r="C40" s="26">
        <v>30998</v>
      </c>
      <c r="D40" s="27">
        <v>25327</v>
      </c>
    </row>
    <row r="41" spans="2:4" ht="11.5" x14ac:dyDescent="0.2">
      <c r="B41" s="24" t="s">
        <v>35</v>
      </c>
      <c r="C41" s="26">
        <v>482015</v>
      </c>
      <c r="D41" s="27">
        <v>329324</v>
      </c>
    </row>
    <row r="42" spans="2:4" ht="11.5" x14ac:dyDescent="0.2">
      <c r="B42" s="24" t="s">
        <v>36</v>
      </c>
      <c r="C42" s="26">
        <v>444373</v>
      </c>
      <c r="D42" s="27">
        <v>399819</v>
      </c>
    </row>
    <row r="43" spans="2:4" ht="11.5" x14ac:dyDescent="0.2">
      <c r="B43" s="24" t="s">
        <v>38</v>
      </c>
      <c r="C43" s="26">
        <v>19635</v>
      </c>
      <c r="D43" s="27">
        <v>13362</v>
      </c>
    </row>
    <row r="44" spans="2:4" ht="11.5" x14ac:dyDescent="0.2">
      <c r="B44" s="24" t="s">
        <v>40</v>
      </c>
      <c r="C44" s="26">
        <v>707</v>
      </c>
      <c r="D44" s="27">
        <v>701</v>
      </c>
    </row>
    <row r="45" spans="2:4" ht="11.5" x14ac:dyDescent="0.2">
      <c r="B45" s="24" t="s">
        <v>39</v>
      </c>
      <c r="C45" s="26">
        <v>57254</v>
      </c>
      <c r="D45" s="27">
        <v>36859</v>
      </c>
    </row>
    <row r="46" spans="2:4" ht="12" thickBot="1" x14ac:dyDescent="0.25">
      <c r="B46" s="24" t="s">
        <v>17</v>
      </c>
      <c r="C46" s="26">
        <v>46</v>
      </c>
      <c r="D46" s="27">
        <v>96</v>
      </c>
    </row>
    <row r="47" spans="2:4" ht="12" thickBot="1" x14ac:dyDescent="0.25">
      <c r="B47" s="23" t="s">
        <v>41</v>
      </c>
      <c r="C47" s="28">
        <v>1035028</v>
      </c>
      <c r="D47" s="29">
        <v>805488</v>
      </c>
    </row>
    <row r="48" spans="2:4" ht="13" x14ac:dyDescent="0.2">
      <c r="B48" s="23" t="s">
        <v>42</v>
      </c>
      <c r="C48" s="30"/>
      <c r="D48" s="30"/>
    </row>
    <row r="49" spans="2:4" ht="11.5" x14ac:dyDescent="0.2">
      <c r="B49" s="24" t="s">
        <v>43</v>
      </c>
      <c r="C49" s="26">
        <v>224509</v>
      </c>
      <c r="D49" s="27">
        <v>166124</v>
      </c>
    </row>
    <row r="50" spans="2:4" ht="11.5" x14ac:dyDescent="0.2">
      <c r="B50" s="24" t="s">
        <v>35</v>
      </c>
      <c r="C50" s="26">
        <v>258603</v>
      </c>
      <c r="D50" s="27">
        <v>212249</v>
      </c>
    </row>
    <row r="51" spans="2:4" ht="11.5" x14ac:dyDescent="0.2">
      <c r="B51" s="24" t="s">
        <v>38</v>
      </c>
      <c r="C51" s="26">
        <v>1622</v>
      </c>
      <c r="D51" s="27">
        <v>1789</v>
      </c>
    </row>
    <row r="52" spans="2:4" ht="11.5" x14ac:dyDescent="0.2">
      <c r="B52" s="24" t="s">
        <v>40</v>
      </c>
      <c r="C52" s="26">
        <v>8694</v>
      </c>
      <c r="D52" s="27">
        <v>14040</v>
      </c>
    </row>
    <row r="53" spans="2:4" ht="11.5" x14ac:dyDescent="0.2">
      <c r="B53" s="24" t="s">
        <v>172</v>
      </c>
      <c r="C53" s="26">
        <v>6681</v>
      </c>
      <c r="D53" s="27">
        <v>3414</v>
      </c>
    </row>
    <row r="54" spans="2:4" ht="11.5" x14ac:dyDescent="0.2">
      <c r="B54" s="24" t="s">
        <v>39</v>
      </c>
      <c r="C54" s="26">
        <v>14093</v>
      </c>
      <c r="D54" s="27">
        <v>12045</v>
      </c>
    </row>
    <row r="55" spans="2:4" ht="12" thickBot="1" x14ac:dyDescent="0.25">
      <c r="B55" s="24" t="s">
        <v>17</v>
      </c>
      <c r="C55" s="26">
        <v>2019</v>
      </c>
      <c r="D55" s="27">
        <v>2575</v>
      </c>
    </row>
    <row r="56" spans="2:4" ht="12" thickBot="1" x14ac:dyDescent="0.25">
      <c r="B56" s="23" t="s">
        <v>44</v>
      </c>
      <c r="C56" s="28">
        <v>516221</v>
      </c>
      <c r="D56" s="29">
        <v>412236</v>
      </c>
    </row>
    <row r="57" spans="2:4" ht="12" thickBot="1" x14ac:dyDescent="0.25">
      <c r="B57" s="23" t="s">
        <v>45</v>
      </c>
      <c r="C57" s="33">
        <v>1551249</v>
      </c>
      <c r="D57" s="34">
        <v>1217724</v>
      </c>
    </row>
    <row r="58" spans="2:4" ht="12" thickBot="1" x14ac:dyDescent="0.25">
      <c r="B58" s="23" t="s">
        <v>46</v>
      </c>
      <c r="C58" s="31">
        <v>2693733</v>
      </c>
      <c r="D58" s="32">
        <v>2209992</v>
      </c>
    </row>
    <row r="59" spans="2:4" ht="10.5" thickTop="1" x14ac:dyDescent="0.2">
      <c r="B59" s="6"/>
    </row>
  </sheetData>
  <mergeCells count="3">
    <mergeCell ref="B2:D2"/>
    <mergeCell ref="B3:D3"/>
    <mergeCell ref="B4:D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dimension ref="B2:G48"/>
  <sheetViews>
    <sheetView showGridLines="0" workbookViewId="0"/>
  </sheetViews>
  <sheetFormatPr baseColWidth="10" defaultColWidth="11.453125" defaultRowHeight="10" x14ac:dyDescent="0.2"/>
  <cols>
    <col min="1" max="1" width="3.7265625" style="7" customWidth="1"/>
    <col min="2" max="2" width="66.08984375" style="7" customWidth="1"/>
    <col min="3" max="4" width="11.453125" style="72"/>
    <col min="5" max="5" width="2.54296875" style="72" customWidth="1"/>
    <col min="6" max="7" width="11.453125" style="72"/>
    <col min="8" max="16384" width="11.453125" style="7"/>
  </cols>
  <sheetData>
    <row r="2" spans="2:7" ht="32.15" customHeight="1" x14ac:dyDescent="0.2">
      <c r="B2" s="201" t="s">
        <v>202</v>
      </c>
      <c r="C2" s="201"/>
      <c r="D2" s="201"/>
    </row>
    <row r="3" spans="2:7" ht="32.15" customHeight="1" thickBot="1" x14ac:dyDescent="0.3">
      <c r="B3" s="51"/>
      <c r="C3" s="73"/>
      <c r="D3" s="73"/>
      <c r="E3" s="73"/>
      <c r="F3" s="73"/>
      <c r="G3" s="73"/>
    </row>
    <row r="4" spans="2:7" ht="12" thickBot="1" x14ac:dyDescent="0.25">
      <c r="B4" s="52"/>
      <c r="C4" s="204" t="s">
        <v>203</v>
      </c>
      <c r="D4" s="204"/>
      <c r="E4" s="57"/>
      <c r="F4" s="204" t="s">
        <v>184</v>
      </c>
      <c r="G4" s="204"/>
    </row>
    <row r="5" spans="2:7" ht="12" thickBot="1" x14ac:dyDescent="0.25">
      <c r="B5" s="54" t="s">
        <v>83</v>
      </c>
      <c r="C5" s="53" t="s">
        <v>198</v>
      </c>
      <c r="D5" s="53" t="s">
        <v>206</v>
      </c>
      <c r="E5" s="57"/>
      <c r="F5" s="53" t="s">
        <v>198</v>
      </c>
      <c r="G5" s="53" t="s">
        <v>206</v>
      </c>
    </row>
    <row r="6" spans="2:7" ht="11.5" x14ac:dyDescent="0.2">
      <c r="B6" s="24" t="s">
        <v>47</v>
      </c>
      <c r="C6" s="50">
        <v>204745</v>
      </c>
      <c r="D6" s="50">
        <v>210149</v>
      </c>
      <c r="E6" s="74"/>
      <c r="F6" s="50">
        <v>101239</v>
      </c>
      <c r="G6" s="58">
        <v>101073</v>
      </c>
    </row>
    <row r="7" spans="2:7" ht="11.5" x14ac:dyDescent="0.2">
      <c r="B7" s="24" t="s">
        <v>48</v>
      </c>
      <c r="C7" s="50">
        <v>-116197</v>
      </c>
      <c r="D7" s="50">
        <v>-123626</v>
      </c>
      <c r="E7" s="74"/>
      <c r="F7" s="50">
        <v>-51859</v>
      </c>
      <c r="G7" s="58">
        <v>-53843</v>
      </c>
    </row>
    <row r="8" spans="2:7" ht="23" x14ac:dyDescent="0.2">
      <c r="B8" s="24" t="s">
        <v>49</v>
      </c>
      <c r="C8" s="50">
        <v>-377</v>
      </c>
      <c r="D8" s="50">
        <v>-7765</v>
      </c>
      <c r="E8" s="74"/>
      <c r="F8" s="50">
        <v>3145</v>
      </c>
      <c r="G8" s="58">
        <v>-2545</v>
      </c>
    </row>
    <row r="9" spans="2:7" ht="12" thickBot="1" x14ac:dyDescent="0.25">
      <c r="B9" s="24" t="s">
        <v>50</v>
      </c>
      <c r="C9" s="50">
        <v>6924</v>
      </c>
      <c r="D9" s="50">
        <v>1423</v>
      </c>
      <c r="E9" s="74"/>
      <c r="F9" s="50">
        <v>4466</v>
      </c>
      <c r="G9" s="58">
        <v>478</v>
      </c>
    </row>
    <row r="10" spans="2:7" ht="12" thickBot="1" x14ac:dyDescent="0.25">
      <c r="B10" s="23" t="s">
        <v>51</v>
      </c>
      <c r="C10" s="59">
        <v>95095</v>
      </c>
      <c r="D10" s="59">
        <v>80181</v>
      </c>
      <c r="E10" s="74"/>
      <c r="F10" s="59">
        <v>56991</v>
      </c>
      <c r="G10" s="60">
        <v>45163</v>
      </c>
    </row>
    <row r="11" spans="2:7" ht="11.5" x14ac:dyDescent="0.2">
      <c r="B11" s="24" t="s">
        <v>207</v>
      </c>
      <c r="C11" s="50">
        <v>139697</v>
      </c>
      <c r="D11" s="50">
        <v>-89946</v>
      </c>
      <c r="E11" s="74"/>
      <c r="F11" s="50">
        <v>-15026</v>
      </c>
      <c r="G11" s="58">
        <v>-65804</v>
      </c>
    </row>
    <row r="12" spans="2:7" ht="11.5" x14ac:dyDescent="0.2">
      <c r="B12" s="24" t="s">
        <v>52</v>
      </c>
      <c r="C12" s="50">
        <v>4223</v>
      </c>
      <c r="D12" s="50">
        <v>1761</v>
      </c>
      <c r="E12" s="74"/>
      <c r="F12" s="50">
        <v>4181</v>
      </c>
      <c r="G12" s="58">
        <v>1670</v>
      </c>
    </row>
    <row r="13" spans="2:7" ht="11.5" x14ac:dyDescent="0.2">
      <c r="B13" s="24" t="s">
        <v>53</v>
      </c>
      <c r="C13" s="50">
        <v>-16204</v>
      </c>
      <c r="D13" s="50">
        <v>-20671</v>
      </c>
      <c r="E13" s="74"/>
      <c r="F13" s="50">
        <v>-12671</v>
      </c>
      <c r="G13" s="58">
        <v>-10726</v>
      </c>
    </row>
    <row r="14" spans="2:7" ht="11.5" x14ac:dyDescent="0.2">
      <c r="B14" s="24" t="s">
        <v>54</v>
      </c>
      <c r="C14" s="50">
        <v>-16298</v>
      </c>
      <c r="D14" s="50">
        <v>-13471</v>
      </c>
      <c r="E14" s="74"/>
      <c r="F14" s="50">
        <v>-7556</v>
      </c>
      <c r="G14" s="58">
        <v>-7085</v>
      </c>
    </row>
    <row r="15" spans="2:7" ht="11.5" x14ac:dyDescent="0.2">
      <c r="B15" s="24" t="s">
        <v>55</v>
      </c>
      <c r="C15" s="50">
        <v>5510</v>
      </c>
      <c r="D15" s="50">
        <v>-6857</v>
      </c>
      <c r="E15" s="74"/>
      <c r="F15" s="50">
        <v>654</v>
      </c>
      <c r="G15" s="58">
        <v>-11299</v>
      </c>
    </row>
    <row r="16" spans="2:7" ht="12" thickBot="1" x14ac:dyDescent="0.25">
      <c r="B16" s="24" t="s">
        <v>162</v>
      </c>
      <c r="C16" s="50">
        <v>-5638</v>
      </c>
      <c r="D16" s="50">
        <v>-3807</v>
      </c>
      <c r="E16" s="74"/>
      <c r="F16" s="50">
        <v>1335</v>
      </c>
      <c r="G16" s="58">
        <v>-2247</v>
      </c>
    </row>
    <row r="17" spans="2:7" ht="12" thickBot="1" x14ac:dyDescent="0.25">
      <c r="B17" s="23" t="s">
        <v>208</v>
      </c>
      <c r="C17" s="59">
        <v>206385</v>
      </c>
      <c r="D17" s="59">
        <v>-52810</v>
      </c>
      <c r="E17" s="74"/>
      <c r="F17" s="59">
        <v>27908</v>
      </c>
      <c r="G17" s="60">
        <v>-50328</v>
      </c>
    </row>
    <row r="18" spans="2:7" ht="12" thickBot="1" x14ac:dyDescent="0.25">
      <c r="B18" s="24" t="s">
        <v>173</v>
      </c>
      <c r="C18" s="61">
        <v>19873</v>
      </c>
      <c r="D18" s="61">
        <v>2528</v>
      </c>
      <c r="E18" s="74"/>
      <c r="F18" s="61">
        <v>16984</v>
      </c>
      <c r="G18" s="62">
        <v>-507</v>
      </c>
    </row>
    <row r="19" spans="2:7" ht="12" thickBot="1" x14ac:dyDescent="0.25">
      <c r="B19" s="23" t="s">
        <v>209</v>
      </c>
      <c r="C19" s="63">
        <v>226258</v>
      </c>
      <c r="D19" s="63">
        <v>-50282</v>
      </c>
      <c r="E19" s="74"/>
      <c r="F19" s="63">
        <v>44892</v>
      </c>
      <c r="G19" s="64">
        <v>-50835</v>
      </c>
    </row>
    <row r="20" spans="2:7" ht="11.5" x14ac:dyDescent="0.2">
      <c r="B20" s="24" t="s">
        <v>56</v>
      </c>
      <c r="C20" s="50">
        <v>8662</v>
      </c>
      <c r="D20" s="50">
        <v>3419</v>
      </c>
      <c r="E20" s="74"/>
      <c r="F20" s="50">
        <v>4774</v>
      </c>
      <c r="G20" s="58">
        <v>2012</v>
      </c>
    </row>
    <row r="21" spans="2:7" ht="11.5" x14ac:dyDescent="0.2">
      <c r="B21" s="24" t="s">
        <v>57</v>
      </c>
      <c r="C21" s="50">
        <v>-18679</v>
      </c>
      <c r="D21" s="50">
        <v>-36649</v>
      </c>
      <c r="E21" s="74"/>
      <c r="F21" s="50">
        <v>-8655</v>
      </c>
      <c r="G21" s="58">
        <v>-23098</v>
      </c>
    </row>
    <row r="22" spans="2:7" ht="11.5" x14ac:dyDescent="0.2">
      <c r="B22" s="24" t="s">
        <v>58</v>
      </c>
      <c r="C22" s="50">
        <v>-124628</v>
      </c>
      <c r="D22" s="50">
        <v>24085</v>
      </c>
      <c r="E22" s="74"/>
      <c r="F22" s="50">
        <v>-119120</v>
      </c>
      <c r="G22" s="58">
        <v>12097</v>
      </c>
    </row>
    <row r="23" spans="2:7" ht="12" thickBot="1" x14ac:dyDescent="0.25">
      <c r="B23" s="24" t="s">
        <v>59</v>
      </c>
      <c r="C23" s="50">
        <v>68277</v>
      </c>
      <c r="D23" s="50">
        <v>36540</v>
      </c>
      <c r="E23" s="74"/>
      <c r="F23" s="50">
        <v>53721</v>
      </c>
      <c r="G23" s="58">
        <v>13349</v>
      </c>
    </row>
    <row r="24" spans="2:7" ht="12" thickBot="1" x14ac:dyDescent="0.25">
      <c r="B24" s="24" t="s">
        <v>60</v>
      </c>
      <c r="C24" s="65">
        <v>-66368</v>
      </c>
      <c r="D24" s="65">
        <v>27395</v>
      </c>
      <c r="E24" s="74"/>
      <c r="F24" s="65">
        <v>-69280</v>
      </c>
      <c r="G24" s="66">
        <v>4360</v>
      </c>
    </row>
    <row r="25" spans="2:7" ht="12" thickBot="1" x14ac:dyDescent="0.25">
      <c r="B25" s="23" t="s">
        <v>210</v>
      </c>
      <c r="C25" s="63">
        <v>159890</v>
      </c>
      <c r="D25" s="63">
        <v>-22887</v>
      </c>
      <c r="E25" s="74"/>
      <c r="F25" s="63">
        <v>-24388</v>
      </c>
      <c r="G25" s="64">
        <v>-46475</v>
      </c>
    </row>
    <row r="26" spans="2:7" ht="12" thickBot="1" x14ac:dyDescent="0.25">
      <c r="B26" s="24" t="s">
        <v>61</v>
      </c>
      <c r="C26" s="61">
        <v>-37685</v>
      </c>
      <c r="D26" s="61">
        <v>82794</v>
      </c>
      <c r="E26" s="74"/>
      <c r="F26" s="61">
        <v>25542</v>
      </c>
      <c r="G26" s="62">
        <v>87272</v>
      </c>
    </row>
    <row r="27" spans="2:7" ht="12" thickBot="1" x14ac:dyDescent="0.25">
      <c r="B27" s="23" t="s">
        <v>165</v>
      </c>
      <c r="C27" s="67">
        <v>122205</v>
      </c>
      <c r="D27" s="67">
        <v>59907</v>
      </c>
      <c r="E27" s="74"/>
      <c r="F27" s="67">
        <v>1154</v>
      </c>
      <c r="G27" s="68">
        <v>40797</v>
      </c>
    </row>
    <row r="28" spans="2:7" ht="12" thickTop="1" x14ac:dyDescent="0.2">
      <c r="B28" s="56"/>
      <c r="C28" s="69"/>
      <c r="D28" s="69"/>
      <c r="E28" s="74"/>
      <c r="F28" s="69"/>
      <c r="G28" s="69"/>
    </row>
    <row r="29" spans="2:7" ht="11.5" x14ac:dyDescent="0.2">
      <c r="B29" s="56"/>
      <c r="C29" s="69"/>
      <c r="D29" s="69"/>
      <c r="E29" s="74"/>
      <c r="F29" s="69"/>
      <c r="G29" s="69"/>
    </row>
    <row r="30" spans="2:7" ht="11.5" x14ac:dyDescent="0.2">
      <c r="B30" s="24"/>
      <c r="C30" s="50"/>
      <c r="D30" s="50"/>
      <c r="E30" s="74"/>
      <c r="F30" s="50"/>
      <c r="G30" s="50"/>
    </row>
    <row r="31" spans="2:7" ht="11.5" x14ac:dyDescent="0.2">
      <c r="B31" s="24"/>
      <c r="C31" s="50"/>
      <c r="D31" s="50"/>
      <c r="E31" s="74"/>
      <c r="F31" s="50"/>
      <c r="G31" s="50"/>
    </row>
    <row r="32" spans="2:7" ht="11.5" x14ac:dyDescent="0.2">
      <c r="B32" s="36" t="s">
        <v>211</v>
      </c>
      <c r="C32" s="69"/>
      <c r="D32" s="69"/>
      <c r="E32" s="74"/>
      <c r="F32" s="69"/>
      <c r="G32" s="69"/>
    </row>
    <row r="33" spans="2:7" ht="11.5" x14ac:dyDescent="0.2">
      <c r="B33" s="37" t="s">
        <v>62</v>
      </c>
      <c r="C33" s="50"/>
      <c r="D33" s="50"/>
      <c r="E33" s="74"/>
      <c r="F33" s="50"/>
      <c r="G33" s="58"/>
    </row>
    <row r="34" spans="2:7" ht="23" x14ac:dyDescent="0.2">
      <c r="B34" s="24" t="s">
        <v>212</v>
      </c>
      <c r="C34" s="50">
        <v>137233</v>
      </c>
      <c r="D34" s="50">
        <v>-9096</v>
      </c>
      <c r="E34" s="74"/>
      <c r="F34" s="50">
        <v>148006</v>
      </c>
      <c r="G34" s="58">
        <v>8191</v>
      </c>
    </row>
    <row r="35" spans="2:7" ht="12" thickBot="1" x14ac:dyDescent="0.25">
      <c r="B35" s="24" t="s">
        <v>213</v>
      </c>
      <c r="C35" s="61">
        <v>1056</v>
      </c>
      <c r="D35" s="61">
        <v>974</v>
      </c>
      <c r="E35" s="74"/>
      <c r="F35" s="61">
        <v>396</v>
      </c>
      <c r="G35" s="62">
        <v>-665</v>
      </c>
    </row>
    <row r="36" spans="2:7" ht="12" thickBot="1" x14ac:dyDescent="0.25">
      <c r="B36" s="38" t="s">
        <v>214</v>
      </c>
      <c r="C36" s="67">
        <v>138289</v>
      </c>
      <c r="D36" s="67">
        <v>-8122</v>
      </c>
      <c r="E36" s="74"/>
      <c r="F36" s="67">
        <v>148402</v>
      </c>
      <c r="G36" s="68">
        <v>7526</v>
      </c>
    </row>
    <row r="37" spans="2:7" ht="12.5" thickTop="1" thickBot="1" x14ac:dyDescent="0.25">
      <c r="B37" s="38" t="s">
        <v>204</v>
      </c>
      <c r="C37" s="67">
        <v>260494</v>
      </c>
      <c r="D37" s="67">
        <v>51785</v>
      </c>
      <c r="E37" s="74"/>
      <c r="F37" s="67">
        <v>149556</v>
      </c>
      <c r="G37" s="68">
        <v>48323</v>
      </c>
    </row>
    <row r="38" spans="2:7" ht="12" thickTop="1" x14ac:dyDescent="0.2">
      <c r="B38" s="39" t="s">
        <v>215</v>
      </c>
      <c r="C38" s="69"/>
      <c r="D38" s="69"/>
      <c r="E38" s="74"/>
      <c r="F38" s="69"/>
      <c r="G38" s="69"/>
    </row>
    <row r="39" spans="2:7" ht="11.5" x14ac:dyDescent="0.2">
      <c r="B39" s="40" t="s">
        <v>63</v>
      </c>
      <c r="C39" s="50">
        <v>48800</v>
      </c>
      <c r="D39" s="50">
        <v>32929</v>
      </c>
      <c r="E39" s="74"/>
      <c r="F39" s="50">
        <v>-13711</v>
      </c>
      <c r="G39" s="58">
        <v>20252</v>
      </c>
    </row>
    <row r="40" spans="2:7" ht="11.5" x14ac:dyDescent="0.2">
      <c r="B40" s="40" t="s">
        <v>64</v>
      </c>
      <c r="C40" s="50">
        <v>73405</v>
      </c>
      <c r="D40" s="50">
        <v>26978</v>
      </c>
      <c r="E40" s="74"/>
      <c r="F40" s="50">
        <v>14865</v>
      </c>
      <c r="G40" s="58">
        <v>20545</v>
      </c>
    </row>
    <row r="41" spans="2:7" ht="11.5" x14ac:dyDescent="0.2">
      <c r="B41" s="39" t="s">
        <v>205</v>
      </c>
      <c r="C41" s="69"/>
      <c r="D41" s="69"/>
      <c r="E41" s="74"/>
      <c r="F41" s="69"/>
      <c r="G41" s="69"/>
    </row>
    <row r="42" spans="2:7" ht="11.5" x14ac:dyDescent="0.2">
      <c r="B42" s="40" t="s">
        <v>63</v>
      </c>
      <c r="C42" s="50">
        <v>98388</v>
      </c>
      <c r="D42" s="50">
        <v>30161</v>
      </c>
      <c r="E42" s="74"/>
      <c r="F42" s="50">
        <v>39185</v>
      </c>
      <c r="G42" s="58">
        <v>23146</v>
      </c>
    </row>
    <row r="43" spans="2:7" ht="11.5" x14ac:dyDescent="0.2">
      <c r="B43" s="40" t="s">
        <v>64</v>
      </c>
      <c r="C43" s="50">
        <v>162106</v>
      </c>
      <c r="D43" s="50">
        <v>21624</v>
      </c>
      <c r="E43" s="74"/>
      <c r="F43" s="50">
        <v>110371</v>
      </c>
      <c r="G43" s="58">
        <v>25177</v>
      </c>
    </row>
    <row r="44" spans="2:7" ht="23" x14ac:dyDescent="0.2">
      <c r="B44" s="37" t="s">
        <v>216</v>
      </c>
      <c r="C44" s="69"/>
      <c r="D44" s="69"/>
      <c r="E44" s="74"/>
      <c r="F44" s="69"/>
      <c r="G44" s="69"/>
    </row>
    <row r="45" spans="2:7" ht="11.5" x14ac:dyDescent="0.2">
      <c r="B45" s="40" t="s">
        <v>65</v>
      </c>
      <c r="C45" s="70">
        <v>82.42</v>
      </c>
      <c r="D45" s="70">
        <v>55.73</v>
      </c>
      <c r="E45" s="75"/>
      <c r="F45" s="70">
        <v>-23.16</v>
      </c>
      <c r="G45" s="71">
        <v>34.28</v>
      </c>
    </row>
    <row r="46" spans="2:7" ht="11.5" x14ac:dyDescent="0.2">
      <c r="B46" s="40" t="s">
        <v>66</v>
      </c>
      <c r="C46" s="70">
        <v>69.91</v>
      </c>
      <c r="D46" s="70">
        <v>47.67</v>
      </c>
      <c r="E46" s="75"/>
      <c r="F46" s="70">
        <v>-23.16</v>
      </c>
      <c r="G46" s="71">
        <v>29.32</v>
      </c>
    </row>
    <row r="47" spans="2:7" ht="11.5" x14ac:dyDescent="0.2">
      <c r="C47" s="73"/>
      <c r="D47" s="73"/>
      <c r="E47" s="73"/>
      <c r="F47" s="73"/>
      <c r="G47" s="73"/>
    </row>
    <row r="48" spans="2:7" ht="11.5" x14ac:dyDescent="0.25">
      <c r="B48" s="51"/>
      <c r="C48" s="73"/>
      <c r="D48" s="73"/>
      <c r="E48" s="73"/>
      <c r="F48" s="73"/>
      <c r="G48" s="73"/>
    </row>
  </sheetData>
  <mergeCells count="3">
    <mergeCell ref="B2:D2"/>
    <mergeCell ref="C4:D4"/>
    <mergeCell ref="F4:G4"/>
  </mergeCells>
  <phoneticPr fontId="12" type="noConversion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dimension ref="B2:D42"/>
  <sheetViews>
    <sheetView showGridLines="0" workbookViewId="0"/>
  </sheetViews>
  <sheetFormatPr baseColWidth="10" defaultColWidth="11.453125" defaultRowHeight="10" x14ac:dyDescent="0.2"/>
  <cols>
    <col min="1" max="1" width="3.7265625" style="7" customWidth="1"/>
    <col min="2" max="2" width="63.81640625" style="7" customWidth="1"/>
    <col min="3" max="16384" width="11.453125" style="7"/>
  </cols>
  <sheetData>
    <row r="2" spans="2:4" ht="32.15" customHeight="1" x14ac:dyDescent="0.2">
      <c r="B2" s="201" t="s">
        <v>217</v>
      </c>
      <c r="C2" s="201"/>
      <c r="D2" s="201"/>
    </row>
    <row r="4" spans="2:4" ht="10.5" thickBot="1" x14ac:dyDescent="0.25"/>
    <row r="5" spans="2:4" ht="12" thickBot="1" x14ac:dyDescent="0.25">
      <c r="B5" s="54" t="s">
        <v>83</v>
      </c>
      <c r="C5" s="53" t="s">
        <v>198</v>
      </c>
      <c r="D5" s="53" t="s">
        <v>206</v>
      </c>
    </row>
    <row r="6" spans="2:4" ht="11.5" x14ac:dyDescent="0.2">
      <c r="B6" s="38" t="s">
        <v>67</v>
      </c>
    </row>
    <row r="7" spans="2:4" ht="11.5" x14ac:dyDescent="0.2">
      <c r="B7" s="24" t="s">
        <v>68</v>
      </c>
      <c r="C7" s="41">
        <v>51746</v>
      </c>
      <c r="D7" s="42">
        <v>1436</v>
      </c>
    </row>
    <row r="8" spans="2:4" ht="12" thickBot="1" x14ac:dyDescent="0.25">
      <c r="B8" s="24" t="s">
        <v>69</v>
      </c>
      <c r="C8" s="43">
        <v>-2979</v>
      </c>
      <c r="D8" s="44">
        <v>-2591</v>
      </c>
    </row>
    <row r="9" spans="2:4" ht="12" thickBot="1" x14ac:dyDescent="0.25">
      <c r="B9" s="23" t="s">
        <v>218</v>
      </c>
      <c r="C9" s="45">
        <v>48767</v>
      </c>
      <c r="D9" s="46">
        <v>-1155</v>
      </c>
    </row>
    <row r="10" spans="2:4" ht="13" x14ac:dyDescent="0.2">
      <c r="B10" s="23" t="s">
        <v>70</v>
      </c>
      <c r="C10" s="49"/>
      <c r="D10" s="49"/>
    </row>
    <row r="11" spans="2:4" ht="11.5" x14ac:dyDescent="0.2">
      <c r="B11" s="25" t="s">
        <v>219</v>
      </c>
      <c r="C11" s="41">
        <v>13015</v>
      </c>
      <c r="D11" s="41" t="s">
        <v>0</v>
      </c>
    </row>
    <row r="12" spans="2:4" ht="11.5" x14ac:dyDescent="0.2">
      <c r="B12" s="24" t="s">
        <v>71</v>
      </c>
      <c r="C12" s="41" t="s">
        <v>0</v>
      </c>
      <c r="D12" s="42">
        <v>-50</v>
      </c>
    </row>
    <row r="13" spans="2:4" ht="11.5" x14ac:dyDescent="0.2">
      <c r="B13" s="24" t="s">
        <v>160</v>
      </c>
      <c r="C13" s="41">
        <v>-3269</v>
      </c>
      <c r="D13" s="42">
        <v>-4120</v>
      </c>
    </row>
    <row r="14" spans="2:4" ht="11.5" x14ac:dyDescent="0.2">
      <c r="B14" s="24" t="s">
        <v>161</v>
      </c>
      <c r="C14" s="41">
        <v>19748</v>
      </c>
      <c r="D14" s="42">
        <v>6627</v>
      </c>
    </row>
    <row r="15" spans="2:4" ht="11.5" x14ac:dyDescent="0.2">
      <c r="B15" s="24" t="s">
        <v>72</v>
      </c>
      <c r="C15" s="41">
        <v>-8228</v>
      </c>
      <c r="D15" s="42">
        <v>-22297</v>
      </c>
    </row>
    <row r="16" spans="2:4" ht="11.5" x14ac:dyDescent="0.2">
      <c r="B16" s="24" t="s">
        <v>187</v>
      </c>
      <c r="C16" s="41">
        <v>-21981</v>
      </c>
      <c r="D16" s="42" t="s">
        <v>0</v>
      </c>
    </row>
    <row r="17" spans="2:4" ht="11.5" x14ac:dyDescent="0.2">
      <c r="B17" s="24" t="s">
        <v>73</v>
      </c>
      <c r="C17" s="41">
        <v>-572</v>
      </c>
      <c r="D17" s="42">
        <v>-255</v>
      </c>
    </row>
    <row r="18" spans="2:4" ht="11.5" x14ac:dyDescent="0.2">
      <c r="B18" s="24" t="s">
        <v>74</v>
      </c>
      <c r="C18" s="41">
        <v>26915</v>
      </c>
      <c r="D18" s="42">
        <v>17560</v>
      </c>
    </row>
    <row r="19" spans="2:4" ht="11.5" x14ac:dyDescent="0.2">
      <c r="B19" s="24" t="s">
        <v>75</v>
      </c>
      <c r="C19" s="41">
        <v>245</v>
      </c>
      <c r="D19" s="42">
        <v>1149</v>
      </c>
    </row>
    <row r="20" spans="2:4" ht="11.5" x14ac:dyDescent="0.2">
      <c r="B20" s="24" t="s">
        <v>220</v>
      </c>
      <c r="C20" s="41">
        <v>523</v>
      </c>
      <c r="D20" s="42">
        <v>1134</v>
      </c>
    </row>
    <row r="21" spans="2:4" ht="11.5" x14ac:dyDescent="0.2">
      <c r="B21" s="24" t="s">
        <v>76</v>
      </c>
      <c r="C21" s="41">
        <v>-140742</v>
      </c>
      <c r="D21" s="42">
        <v>-41557</v>
      </c>
    </row>
    <row r="22" spans="2:4" ht="11.5" x14ac:dyDescent="0.2">
      <c r="B22" s="24" t="s">
        <v>77</v>
      </c>
      <c r="C22" s="41">
        <v>162757</v>
      </c>
      <c r="D22" s="42">
        <v>59289</v>
      </c>
    </row>
    <row r="23" spans="2:4" ht="11.5" x14ac:dyDescent="0.2">
      <c r="B23" s="24" t="s">
        <v>221</v>
      </c>
      <c r="C23" s="41">
        <v>5789</v>
      </c>
      <c r="D23" s="42">
        <v>174</v>
      </c>
    </row>
    <row r="24" spans="2:4" ht="12" thickBot="1" x14ac:dyDescent="0.25">
      <c r="B24" s="40" t="s">
        <v>188</v>
      </c>
      <c r="C24" s="43">
        <v>87</v>
      </c>
      <c r="D24" s="44">
        <v>-523</v>
      </c>
    </row>
    <row r="25" spans="2:4" ht="12" thickBot="1" x14ac:dyDescent="0.25">
      <c r="B25" s="23" t="s">
        <v>174</v>
      </c>
      <c r="C25" s="45">
        <v>54287</v>
      </c>
      <c r="D25" s="46">
        <v>17131</v>
      </c>
    </row>
    <row r="26" spans="2:4" ht="13" x14ac:dyDescent="0.2">
      <c r="B26" s="23" t="s">
        <v>78</v>
      </c>
      <c r="C26" s="49"/>
      <c r="D26" s="49"/>
    </row>
    <row r="27" spans="2:4" ht="11.5" x14ac:dyDescent="0.2">
      <c r="B27" s="24" t="s">
        <v>181</v>
      </c>
      <c r="C27" s="41">
        <v>60593</v>
      </c>
      <c r="D27" s="42">
        <v>85116</v>
      </c>
    </row>
    <row r="28" spans="2:4" ht="11.5" x14ac:dyDescent="0.2">
      <c r="B28" s="24" t="s">
        <v>79</v>
      </c>
      <c r="C28" s="41">
        <v>-68658</v>
      </c>
      <c r="D28" s="42">
        <v>-106582</v>
      </c>
    </row>
    <row r="29" spans="2:4" ht="11.5" x14ac:dyDescent="0.2">
      <c r="B29" s="24" t="s">
        <v>189</v>
      </c>
      <c r="C29" s="41">
        <v>29943</v>
      </c>
      <c r="D29" s="42">
        <v>-8065</v>
      </c>
    </row>
    <row r="30" spans="2:4" ht="11.5" x14ac:dyDescent="0.2">
      <c r="B30" s="24" t="s">
        <v>80</v>
      </c>
      <c r="C30" s="41">
        <v>-41098</v>
      </c>
      <c r="D30" s="42">
        <v>-37163</v>
      </c>
    </row>
    <row r="31" spans="2:4" ht="11.5" x14ac:dyDescent="0.2">
      <c r="B31" s="24" t="s">
        <v>175</v>
      </c>
      <c r="C31" s="41">
        <v>231</v>
      </c>
      <c r="D31" s="42" t="s">
        <v>0</v>
      </c>
    </row>
    <row r="32" spans="2:4" ht="11.5" x14ac:dyDescent="0.2">
      <c r="B32" s="24" t="s">
        <v>182</v>
      </c>
      <c r="C32" s="41">
        <v>-72</v>
      </c>
      <c r="D32" s="42">
        <v>-308</v>
      </c>
    </row>
    <row r="33" spans="2:4" ht="11.5" x14ac:dyDescent="0.2">
      <c r="B33" s="79" t="s">
        <v>167</v>
      </c>
      <c r="C33" s="41">
        <v>-2519</v>
      </c>
      <c r="D33" s="42">
        <v>-6243</v>
      </c>
    </row>
    <row r="34" spans="2:4" ht="11.5" x14ac:dyDescent="0.2">
      <c r="B34" s="40" t="s">
        <v>176</v>
      </c>
      <c r="C34" s="41">
        <v>-93559</v>
      </c>
      <c r="D34" s="42">
        <v>-29743</v>
      </c>
    </row>
    <row r="35" spans="2:4" ht="12" thickBot="1" x14ac:dyDescent="0.25">
      <c r="B35" s="40" t="s">
        <v>168</v>
      </c>
      <c r="C35" s="43">
        <v>2644</v>
      </c>
      <c r="D35" s="44">
        <v>75</v>
      </c>
    </row>
    <row r="36" spans="2:4" ht="12" thickBot="1" x14ac:dyDescent="0.25">
      <c r="B36" s="23" t="s">
        <v>150</v>
      </c>
      <c r="C36" s="45">
        <v>-112495</v>
      </c>
      <c r="D36" s="46">
        <v>-102913</v>
      </c>
    </row>
    <row r="37" spans="2:4" ht="12" thickBot="1" x14ac:dyDescent="0.25">
      <c r="B37" s="38" t="s">
        <v>177</v>
      </c>
      <c r="C37" s="47">
        <v>-9441</v>
      </c>
      <c r="D37" s="48">
        <v>-86937</v>
      </c>
    </row>
    <row r="38" spans="2:4" ht="12" thickTop="1" x14ac:dyDescent="0.2">
      <c r="B38" s="24" t="s">
        <v>190</v>
      </c>
      <c r="C38" s="41">
        <v>80468</v>
      </c>
      <c r="D38" s="42">
        <v>155539</v>
      </c>
    </row>
    <row r="39" spans="2:4" ht="11.5" x14ac:dyDescent="0.2">
      <c r="B39" s="24" t="s">
        <v>222</v>
      </c>
      <c r="C39" s="41">
        <v>26036</v>
      </c>
      <c r="D39" s="42">
        <v>4874</v>
      </c>
    </row>
    <row r="40" spans="2:4" ht="12" thickBot="1" x14ac:dyDescent="0.25">
      <c r="B40" s="24" t="s">
        <v>59</v>
      </c>
      <c r="C40" s="41">
        <v>4731</v>
      </c>
      <c r="D40" s="42">
        <v>-6617</v>
      </c>
    </row>
    <row r="41" spans="2:4" ht="12" thickBot="1" x14ac:dyDescent="0.25">
      <c r="B41" s="38" t="s">
        <v>81</v>
      </c>
      <c r="C41" s="81">
        <v>101794</v>
      </c>
      <c r="D41" s="82">
        <v>66859</v>
      </c>
    </row>
    <row r="42" spans="2:4" ht="10.5" thickTop="1" x14ac:dyDescent="0.2"/>
  </sheetData>
  <mergeCells count="1">
    <mergeCell ref="B2:D2"/>
  </mergeCells>
  <phoneticPr fontId="12" type="noConversion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dimension ref="B1:E31"/>
  <sheetViews>
    <sheetView showGridLines="0" zoomScale="110" zoomScaleNormal="110" workbookViewId="0"/>
  </sheetViews>
  <sheetFormatPr baseColWidth="10" defaultRowHeight="14.5" x14ac:dyDescent="0.35"/>
  <cols>
    <col min="1" max="1" width="3.7265625" customWidth="1"/>
    <col min="2" max="2" width="79.90625" customWidth="1"/>
    <col min="3" max="4" width="10.90625" style="83"/>
    <col min="5" max="5" width="10.90625" style="35"/>
  </cols>
  <sheetData>
    <row r="1" spans="2:5" ht="11.25" customHeight="1" x14ac:dyDescent="0.35"/>
    <row r="2" spans="2:5" ht="30.75" customHeight="1" x14ac:dyDescent="0.35">
      <c r="B2" s="5" t="s">
        <v>82</v>
      </c>
    </row>
    <row r="3" spans="2:5" ht="12.75" customHeight="1" x14ac:dyDescent="0.35"/>
    <row r="4" spans="2:5" ht="12.75" customHeight="1" x14ac:dyDescent="0.35"/>
    <row r="5" spans="2:5" ht="12" customHeight="1" thickBot="1" x14ac:dyDescent="0.4">
      <c r="B5" s="163" t="s">
        <v>83</v>
      </c>
      <c r="C5" s="164" t="s">
        <v>227</v>
      </c>
      <c r="D5" s="164" t="s">
        <v>228</v>
      </c>
      <c r="E5" s="99" t="s">
        <v>147</v>
      </c>
    </row>
    <row r="6" spans="2:5" ht="11.25" customHeight="1" x14ac:dyDescent="0.35">
      <c r="B6" s="100" t="s">
        <v>47</v>
      </c>
      <c r="C6" s="165">
        <v>204745</v>
      </c>
      <c r="D6" s="165">
        <v>210149</v>
      </c>
      <c r="E6" s="166">
        <f>+C6/D6-1</f>
        <v>-2.5715087866228226E-2</v>
      </c>
    </row>
    <row r="7" spans="2:5" ht="11.25" customHeight="1" x14ac:dyDescent="0.35">
      <c r="B7" s="138" t="s">
        <v>48</v>
      </c>
      <c r="C7" s="136">
        <v>-116197</v>
      </c>
      <c r="D7" s="136">
        <v>-123626</v>
      </c>
      <c r="E7" s="137">
        <f>+C7/D7-1</f>
        <v>-6.0092537168556781E-2</v>
      </c>
    </row>
    <row r="8" spans="2:5" x14ac:dyDescent="0.35">
      <c r="B8" s="109" t="s">
        <v>84</v>
      </c>
      <c r="C8" s="94">
        <v>-377</v>
      </c>
      <c r="D8" s="94">
        <v>-7765</v>
      </c>
      <c r="E8" s="110">
        <f>+C8/D8-1</f>
        <v>-0.95144880875724402</v>
      </c>
    </row>
    <row r="9" spans="2:5" ht="11.25" customHeight="1" thickBot="1" x14ac:dyDescent="0.4">
      <c r="B9" s="114" t="s">
        <v>85</v>
      </c>
      <c r="C9" s="115">
        <v>6924</v>
      </c>
      <c r="D9" s="115">
        <v>1423</v>
      </c>
      <c r="E9" s="116">
        <f>+C9/D9-1</f>
        <v>3.865776528460998</v>
      </c>
    </row>
    <row r="10" spans="2:5" ht="11.25" customHeight="1" thickBot="1" x14ac:dyDescent="0.4">
      <c r="B10" s="105" t="s">
        <v>51</v>
      </c>
      <c r="C10" s="106">
        <f>SUM(C6:C9)</f>
        <v>95095</v>
      </c>
      <c r="D10" s="106">
        <f>SUM(D6:D9)</f>
        <v>80181</v>
      </c>
      <c r="E10" s="107">
        <f t="shared" ref="E10:E24" si="0">+C10/D10-1</f>
        <v>0.18600416557538568</v>
      </c>
    </row>
    <row r="11" spans="2:5" ht="11.25" customHeight="1" x14ac:dyDescent="0.35">
      <c r="B11" s="138" t="s">
        <v>86</v>
      </c>
      <c r="C11" s="136">
        <v>139697</v>
      </c>
      <c r="D11" s="136">
        <v>-89946</v>
      </c>
      <c r="E11" s="137" t="s">
        <v>1</v>
      </c>
    </row>
    <row r="12" spans="2:5" ht="11.25" customHeight="1" x14ac:dyDescent="0.35">
      <c r="B12" s="109" t="s">
        <v>52</v>
      </c>
      <c r="C12" s="94">
        <v>4223</v>
      </c>
      <c r="D12" s="94">
        <v>1761</v>
      </c>
      <c r="E12" s="110">
        <f>+C12/D12-1</f>
        <v>1.3980692788188529</v>
      </c>
    </row>
    <row r="13" spans="2:5" ht="11.25" customHeight="1" x14ac:dyDescent="0.35">
      <c r="B13" s="138" t="s">
        <v>53</v>
      </c>
      <c r="C13" s="136">
        <v>-16204</v>
      </c>
      <c r="D13" s="136">
        <v>-20671</v>
      </c>
      <c r="E13" s="137">
        <f>+C13/D13-1</f>
        <v>-0.21609985003144505</v>
      </c>
    </row>
    <row r="14" spans="2:5" ht="11.25" customHeight="1" x14ac:dyDescent="0.35">
      <c r="B14" s="109" t="s">
        <v>54</v>
      </c>
      <c r="C14" s="94">
        <v>-16298</v>
      </c>
      <c r="D14" s="94">
        <v>-13471</v>
      </c>
      <c r="E14" s="110">
        <f>+C14/D14-1</f>
        <v>0.20985821394105852</v>
      </c>
    </row>
    <row r="15" spans="2:5" ht="11.25" customHeight="1" x14ac:dyDescent="0.35">
      <c r="B15" s="138" t="s">
        <v>55</v>
      </c>
      <c r="C15" s="136">
        <v>5510</v>
      </c>
      <c r="D15" s="136">
        <v>-6857</v>
      </c>
      <c r="E15" s="137" t="s">
        <v>1</v>
      </c>
    </row>
    <row r="16" spans="2:5" ht="11.25" customHeight="1" thickBot="1" x14ac:dyDescent="0.4">
      <c r="B16" s="40" t="s">
        <v>163</v>
      </c>
      <c r="C16" s="76">
        <v>-5638</v>
      </c>
      <c r="D16" s="76">
        <v>-3807</v>
      </c>
      <c r="E16" s="108">
        <f>+C16/D16-1</f>
        <v>0.48095613343840293</v>
      </c>
    </row>
    <row r="17" spans="2:5" ht="11.25" customHeight="1" thickBot="1" x14ac:dyDescent="0.4">
      <c r="B17" s="167" t="s">
        <v>87</v>
      </c>
      <c r="C17" s="168">
        <f>SUM(C10:C16)</f>
        <v>206385</v>
      </c>
      <c r="D17" s="168">
        <f>SUM(D10:D16)</f>
        <v>-52810</v>
      </c>
      <c r="E17" s="169" t="s">
        <v>1</v>
      </c>
    </row>
    <row r="18" spans="2:5" ht="11.25" customHeight="1" x14ac:dyDescent="0.35">
      <c r="B18" s="40" t="s">
        <v>88</v>
      </c>
      <c r="C18" s="76">
        <v>11464</v>
      </c>
      <c r="D18" s="76">
        <v>12023</v>
      </c>
      <c r="E18" s="108">
        <f t="shared" si="0"/>
        <v>-4.6494219412792193E-2</v>
      </c>
    </row>
    <row r="19" spans="2:5" ht="11.25" customHeight="1" thickBot="1" x14ac:dyDescent="0.4">
      <c r="B19" s="111" t="s">
        <v>191</v>
      </c>
      <c r="C19" s="112">
        <v>-4845</v>
      </c>
      <c r="D19" s="112">
        <v>-4652</v>
      </c>
      <c r="E19" s="113">
        <f>+C19/D19-1</f>
        <v>4.1487532244196101E-2</v>
      </c>
    </row>
    <row r="20" spans="2:5" ht="11.25" customHeight="1" thickBot="1" x14ac:dyDescent="0.4">
      <c r="B20" s="123" t="s">
        <v>89</v>
      </c>
      <c r="C20" s="78">
        <f>'EBITDA Reconciliation'!C13</f>
        <v>213004</v>
      </c>
      <c r="D20" s="78">
        <f>'EBITDA Reconciliation'!D13</f>
        <v>-45439</v>
      </c>
      <c r="E20" s="133" t="s">
        <v>1</v>
      </c>
    </row>
    <row r="21" spans="2:5" ht="11.25" customHeight="1" thickBot="1" x14ac:dyDescent="0.4">
      <c r="B21" s="105" t="s">
        <v>90</v>
      </c>
      <c r="C21" s="106">
        <v>79677</v>
      </c>
      <c r="D21" s="106">
        <v>54913</v>
      </c>
      <c r="E21" s="107">
        <f>+C21/D21-1</f>
        <v>0.4509678946697504</v>
      </c>
    </row>
    <row r="22" spans="2:5" ht="11.25" customHeight="1" thickBot="1" x14ac:dyDescent="0.4">
      <c r="B22" s="102" t="s">
        <v>91</v>
      </c>
      <c r="C22" s="103">
        <v>19873</v>
      </c>
      <c r="D22" s="103">
        <v>2528</v>
      </c>
      <c r="E22" s="104">
        <f>+C22/D22-1</f>
        <v>6.8611550632911396</v>
      </c>
    </row>
    <row r="23" spans="2:5" ht="11.25" customHeight="1" thickBot="1" x14ac:dyDescent="0.4">
      <c r="B23" s="105" t="s">
        <v>92</v>
      </c>
      <c r="C23" s="106">
        <f>+C17+C22</f>
        <v>226258</v>
      </c>
      <c r="D23" s="106">
        <f>+D17+D22</f>
        <v>-50282</v>
      </c>
      <c r="E23" s="107" t="s">
        <v>1</v>
      </c>
    </row>
    <row r="24" spans="2:5" ht="11.25" customHeight="1" thickBot="1" x14ac:dyDescent="0.4">
      <c r="B24" s="140" t="s">
        <v>60</v>
      </c>
      <c r="C24" s="103">
        <v>-66368</v>
      </c>
      <c r="D24" s="103">
        <v>27395</v>
      </c>
      <c r="E24" s="104">
        <f t="shared" si="0"/>
        <v>-3.4226318671290383</v>
      </c>
    </row>
    <row r="25" spans="2:5" ht="11.25" customHeight="1" thickBot="1" x14ac:dyDescent="0.4">
      <c r="B25" s="105" t="s">
        <v>93</v>
      </c>
      <c r="C25" s="106">
        <f>+C23+C24</f>
        <v>159890</v>
      </c>
      <c r="D25" s="106">
        <f>+D23+D24</f>
        <v>-22887</v>
      </c>
      <c r="E25" s="107" t="s">
        <v>1</v>
      </c>
    </row>
    <row r="26" spans="2:5" ht="11.25" customHeight="1" thickBot="1" x14ac:dyDescent="0.4">
      <c r="B26" s="140" t="s">
        <v>94</v>
      </c>
      <c r="C26" s="103">
        <v>-37685</v>
      </c>
      <c r="D26" s="103">
        <v>82794</v>
      </c>
      <c r="E26" s="104">
        <f t="shared" ref="E26" si="1">+C26/D26-1</f>
        <v>-1.4551658332729425</v>
      </c>
    </row>
    <row r="27" spans="2:5" ht="11.25" customHeight="1" thickBot="1" x14ac:dyDescent="0.4">
      <c r="B27" s="105" t="s">
        <v>95</v>
      </c>
      <c r="C27" s="106">
        <f>+C25+C26</f>
        <v>122205</v>
      </c>
      <c r="D27" s="106">
        <f>+D25+D26</f>
        <v>59907</v>
      </c>
      <c r="E27" s="107">
        <f>+C27/D27-1</f>
        <v>1.0399118633882516</v>
      </c>
    </row>
    <row r="28" spans="2:5" ht="11.25" customHeight="1" x14ac:dyDescent="0.35">
      <c r="B28" s="80"/>
      <c r="C28" s="76"/>
      <c r="D28" s="76"/>
      <c r="E28" s="108"/>
    </row>
    <row r="29" spans="2:5" ht="11.25" customHeight="1" x14ac:dyDescent="0.35">
      <c r="B29" s="100" t="s">
        <v>96</v>
      </c>
      <c r="C29" s="94"/>
      <c r="D29" s="94"/>
      <c r="E29" s="110"/>
    </row>
    <row r="30" spans="2:5" ht="11.25" customHeight="1" x14ac:dyDescent="0.35">
      <c r="B30" s="141" t="s">
        <v>97</v>
      </c>
      <c r="C30" s="76">
        <v>48800</v>
      </c>
      <c r="D30" s="76">
        <v>32929</v>
      </c>
      <c r="E30" s="108">
        <f t="shared" ref="E30:E31" si="2">+C30/D30-1</f>
        <v>0.48197637340945665</v>
      </c>
    </row>
    <row r="31" spans="2:5" ht="11.25" customHeight="1" x14ac:dyDescent="0.35">
      <c r="B31" s="109" t="s">
        <v>64</v>
      </c>
      <c r="C31" s="94">
        <v>73405</v>
      </c>
      <c r="D31" s="94">
        <v>26978</v>
      </c>
      <c r="E31" s="110">
        <f t="shared" si="2"/>
        <v>1.7209207502409369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dimension ref="B2:F34"/>
  <sheetViews>
    <sheetView showGridLines="0" workbookViewId="0"/>
  </sheetViews>
  <sheetFormatPr baseColWidth="10" defaultRowHeight="14.5" x14ac:dyDescent="0.35"/>
  <cols>
    <col min="1" max="1" width="3.7265625" customWidth="1"/>
    <col min="2" max="2" width="76.36328125" customWidth="1"/>
    <col min="3" max="3" width="10.90625" style="35"/>
    <col min="4" max="4" width="16.08984375" style="35" customWidth="1"/>
    <col min="5" max="6" width="10.90625" style="35"/>
  </cols>
  <sheetData>
    <row r="2" spans="2:6" x14ac:dyDescent="0.35">
      <c r="B2" s="2" t="s">
        <v>99</v>
      </c>
    </row>
    <row r="5" spans="2:6" ht="23.5" thickBot="1" x14ac:dyDescent="0.4">
      <c r="B5" s="152" t="s">
        <v>229</v>
      </c>
      <c r="C5" s="153" t="s">
        <v>98</v>
      </c>
      <c r="D5" s="99" t="s">
        <v>230</v>
      </c>
      <c r="E5" s="153" t="s">
        <v>3</v>
      </c>
      <c r="F5" s="99" t="s">
        <v>231</v>
      </c>
    </row>
    <row r="6" spans="2:6" x14ac:dyDescent="0.35">
      <c r="B6" s="135" t="s">
        <v>47</v>
      </c>
      <c r="C6" s="154">
        <v>103563</v>
      </c>
      <c r="D6" s="155">
        <v>84304</v>
      </c>
      <c r="E6" s="155">
        <v>187867</v>
      </c>
      <c r="F6" s="156">
        <f>+E6/E22-1</f>
        <v>-2.4143573228060156E-2</v>
      </c>
    </row>
    <row r="7" spans="2:6" x14ac:dyDescent="0.35">
      <c r="B7" s="109" t="s">
        <v>48</v>
      </c>
      <c r="C7" s="157">
        <v>-83400</v>
      </c>
      <c r="D7" s="157">
        <v>-14866</v>
      </c>
      <c r="E7" s="157">
        <v>-98266</v>
      </c>
      <c r="F7" s="110">
        <f t="shared" ref="F7:F17" si="0">+E7/E23-1</f>
        <v>-5.9025184334003611E-2</v>
      </c>
    </row>
    <row r="8" spans="2:6" ht="23" x14ac:dyDescent="0.35">
      <c r="B8" s="158" t="s">
        <v>84</v>
      </c>
      <c r="C8" s="154">
        <v>-642</v>
      </c>
      <c r="D8" s="154" t="s">
        <v>1</v>
      </c>
      <c r="E8" s="154">
        <v>-642</v>
      </c>
      <c r="F8" s="137">
        <f t="shared" si="0"/>
        <v>-0.91987019470793807</v>
      </c>
    </row>
    <row r="9" spans="2:6" ht="15" thickBot="1" x14ac:dyDescent="0.4">
      <c r="B9" s="109" t="s">
        <v>85</v>
      </c>
      <c r="C9" s="157">
        <v>6924</v>
      </c>
      <c r="D9" s="157" t="s">
        <v>1</v>
      </c>
      <c r="E9" s="159">
        <v>6924</v>
      </c>
      <c r="F9" s="113">
        <f t="shared" si="0"/>
        <v>3.865776528460998</v>
      </c>
    </row>
    <row r="10" spans="2:6" ht="15" thickBot="1" x14ac:dyDescent="0.4">
      <c r="B10" s="160" t="s">
        <v>51</v>
      </c>
      <c r="C10" s="161">
        <f>+SUM(C6:C9)</f>
        <v>26445</v>
      </c>
      <c r="D10" s="161">
        <f>+SUM(D6:D9)</f>
        <v>69438</v>
      </c>
      <c r="E10" s="162">
        <f t="shared" ref="E10" si="1">+SUM(C10:D10)</f>
        <v>95883</v>
      </c>
      <c r="F10" s="119">
        <f t="shared" si="0"/>
        <v>0.17653627171885744</v>
      </c>
    </row>
    <row r="11" spans="2:6" x14ac:dyDescent="0.35">
      <c r="B11" s="109" t="s">
        <v>86</v>
      </c>
      <c r="C11" s="157">
        <v>955</v>
      </c>
      <c r="D11" s="157">
        <v>139883</v>
      </c>
      <c r="E11" s="157">
        <v>140838</v>
      </c>
      <c r="F11" s="110" t="s">
        <v>1</v>
      </c>
    </row>
    <row r="12" spans="2:6" x14ac:dyDescent="0.35">
      <c r="B12" s="138" t="s">
        <v>52</v>
      </c>
      <c r="C12" s="154">
        <v>4223</v>
      </c>
      <c r="D12" s="154" t="s">
        <v>1</v>
      </c>
      <c r="E12" s="154">
        <v>4223</v>
      </c>
      <c r="F12" s="137">
        <f t="shared" si="0"/>
        <v>1.3980692788188529</v>
      </c>
    </row>
    <row r="13" spans="2:6" x14ac:dyDescent="0.35">
      <c r="B13" s="109" t="s">
        <v>53</v>
      </c>
      <c r="C13" s="157">
        <v>-9350</v>
      </c>
      <c r="D13" s="157">
        <v>-7042</v>
      </c>
      <c r="E13" s="157">
        <v>-16392</v>
      </c>
      <c r="F13" s="110">
        <f t="shared" si="0"/>
        <v>-0.21595637824652025</v>
      </c>
    </row>
    <row r="14" spans="2:6" x14ac:dyDescent="0.35">
      <c r="B14" s="138" t="s">
        <v>54</v>
      </c>
      <c r="C14" s="154">
        <v>-10519</v>
      </c>
      <c r="D14" s="154">
        <v>-5763</v>
      </c>
      <c r="E14" s="154">
        <v>-16282</v>
      </c>
      <c r="F14" s="137">
        <f t="shared" si="0"/>
        <v>0.15581742031660406</v>
      </c>
    </row>
    <row r="15" spans="2:6" ht="15" thickBot="1" x14ac:dyDescent="0.4">
      <c r="B15" s="111" t="s">
        <v>55</v>
      </c>
      <c r="C15" s="159">
        <v>7281</v>
      </c>
      <c r="D15" s="159">
        <v>-1842</v>
      </c>
      <c r="E15" s="159">
        <v>5439</v>
      </c>
      <c r="F15" s="113" t="s">
        <v>1</v>
      </c>
    </row>
    <row r="16" spans="2:6" ht="15" thickBot="1" x14ac:dyDescent="0.4">
      <c r="B16" s="117" t="s">
        <v>100</v>
      </c>
      <c r="C16" s="162">
        <f>+C10+SUM(C11:C15)</f>
        <v>19035</v>
      </c>
      <c r="D16" s="162">
        <f>+D10+SUM(D11:D15)</f>
        <v>194674</v>
      </c>
      <c r="E16" s="162">
        <f t="shared" ref="E16" si="2">+SUM(C16:D16)</f>
        <v>213709</v>
      </c>
      <c r="F16" s="119" t="s">
        <v>1</v>
      </c>
    </row>
    <row r="17" spans="2:6" ht="15" thickBot="1" x14ac:dyDescent="0.4">
      <c r="B17" s="111" t="s">
        <v>101</v>
      </c>
      <c r="C17" s="157">
        <v>-55</v>
      </c>
      <c r="D17" s="157">
        <v>18970</v>
      </c>
      <c r="E17" s="157">
        <v>18915</v>
      </c>
      <c r="F17" s="113">
        <f t="shared" si="0"/>
        <v>3.9399320971533038</v>
      </c>
    </row>
    <row r="18" spans="2:6" ht="15" thickBot="1" x14ac:dyDescent="0.4">
      <c r="B18" s="117" t="s">
        <v>102</v>
      </c>
      <c r="C18" s="161">
        <f>+C16+C17</f>
        <v>18980</v>
      </c>
      <c r="D18" s="161">
        <f>+D16+D17</f>
        <v>213644</v>
      </c>
      <c r="E18" s="161">
        <f t="shared" ref="E18" si="3">+SUM(C18:D18)</f>
        <v>232624</v>
      </c>
      <c r="F18" s="119" t="s">
        <v>1</v>
      </c>
    </row>
    <row r="21" spans="2:6" ht="23.5" thickBot="1" x14ac:dyDescent="0.4">
      <c r="B21" s="152" t="s">
        <v>232</v>
      </c>
      <c r="C21" s="153" t="s">
        <v>98</v>
      </c>
      <c r="D21" s="99" t="s">
        <v>230</v>
      </c>
      <c r="E21" s="153" t="s">
        <v>3</v>
      </c>
    </row>
    <row r="22" spans="2:6" x14ac:dyDescent="0.35">
      <c r="B22" s="135" t="s">
        <v>47</v>
      </c>
      <c r="C22" s="154">
        <v>114924</v>
      </c>
      <c r="D22" s="155">
        <v>77591</v>
      </c>
      <c r="E22" s="155">
        <f>+SUM(C22:D22)</f>
        <v>192515</v>
      </c>
    </row>
    <row r="23" spans="2:6" x14ac:dyDescent="0.35">
      <c r="B23" s="109" t="s">
        <v>48</v>
      </c>
      <c r="C23" s="157">
        <v>-90951</v>
      </c>
      <c r="D23" s="157">
        <v>-13479</v>
      </c>
      <c r="E23" s="157">
        <f t="shared" ref="E23:E34" si="4">+SUM(C23:D23)</f>
        <v>-104430</v>
      </c>
    </row>
    <row r="24" spans="2:6" ht="23" x14ac:dyDescent="0.35">
      <c r="B24" s="158" t="s">
        <v>84</v>
      </c>
      <c r="C24" s="154">
        <v>-8012</v>
      </c>
      <c r="D24" s="154" t="s">
        <v>1</v>
      </c>
      <c r="E24" s="154">
        <f t="shared" si="4"/>
        <v>-8012</v>
      </c>
    </row>
    <row r="25" spans="2:6" ht="15" thickBot="1" x14ac:dyDescent="0.4">
      <c r="B25" s="109" t="s">
        <v>85</v>
      </c>
      <c r="C25" s="157">
        <v>1423</v>
      </c>
      <c r="D25" s="157" t="s">
        <v>1</v>
      </c>
      <c r="E25" s="159">
        <f t="shared" si="4"/>
        <v>1423</v>
      </c>
    </row>
    <row r="26" spans="2:6" ht="15" thickBot="1" x14ac:dyDescent="0.4">
      <c r="B26" s="160" t="s">
        <v>51</v>
      </c>
      <c r="C26" s="161">
        <f>+SUM(C22:C25)</f>
        <v>17384</v>
      </c>
      <c r="D26" s="161">
        <f>+SUM(D22:D25)</f>
        <v>64112</v>
      </c>
      <c r="E26" s="162">
        <f t="shared" si="4"/>
        <v>81496</v>
      </c>
    </row>
    <row r="27" spans="2:6" x14ac:dyDescent="0.35">
      <c r="B27" s="109" t="s">
        <v>86</v>
      </c>
      <c r="C27" s="157">
        <v>279</v>
      </c>
      <c r="D27" s="157">
        <v>-92383</v>
      </c>
      <c r="E27" s="157">
        <f t="shared" si="4"/>
        <v>-92104</v>
      </c>
    </row>
    <row r="28" spans="2:6" x14ac:dyDescent="0.35">
      <c r="B28" s="138" t="s">
        <v>52</v>
      </c>
      <c r="C28" s="154">
        <v>1761</v>
      </c>
      <c r="D28" s="154" t="s">
        <v>1</v>
      </c>
      <c r="E28" s="154">
        <f t="shared" si="4"/>
        <v>1761</v>
      </c>
    </row>
    <row r="29" spans="2:6" x14ac:dyDescent="0.35">
      <c r="B29" s="109" t="s">
        <v>53</v>
      </c>
      <c r="C29" s="157">
        <v>-8390</v>
      </c>
      <c r="D29" s="157">
        <v>-12517</v>
      </c>
      <c r="E29" s="157">
        <f t="shared" si="4"/>
        <v>-20907</v>
      </c>
    </row>
    <row r="30" spans="2:6" x14ac:dyDescent="0.35">
      <c r="B30" s="138" t="s">
        <v>54</v>
      </c>
      <c r="C30" s="154">
        <v>-10030</v>
      </c>
      <c r="D30" s="154">
        <v>-4057</v>
      </c>
      <c r="E30" s="154">
        <f t="shared" si="4"/>
        <v>-14087</v>
      </c>
    </row>
    <row r="31" spans="2:6" ht="15" thickBot="1" x14ac:dyDescent="0.4">
      <c r="B31" s="111" t="s">
        <v>55</v>
      </c>
      <c r="C31" s="159">
        <v>2656</v>
      </c>
      <c r="D31" s="159">
        <v>-9610</v>
      </c>
      <c r="E31" s="159">
        <f t="shared" si="4"/>
        <v>-6954</v>
      </c>
    </row>
    <row r="32" spans="2:6" ht="15" thickBot="1" x14ac:dyDescent="0.4">
      <c r="B32" s="117" t="s">
        <v>100</v>
      </c>
      <c r="C32" s="162">
        <f>+C26+SUM(C27:C31)</f>
        <v>3660</v>
      </c>
      <c r="D32" s="162">
        <f>+D26+SUM(D27:D31)</f>
        <v>-54455</v>
      </c>
      <c r="E32" s="162">
        <f t="shared" si="4"/>
        <v>-50795</v>
      </c>
    </row>
    <row r="33" spans="2:5" ht="15" thickBot="1" x14ac:dyDescent="0.4">
      <c r="B33" s="111" t="s">
        <v>101</v>
      </c>
      <c r="C33" s="157">
        <v>-1580</v>
      </c>
      <c r="D33" s="157">
        <v>5409</v>
      </c>
      <c r="E33" s="157">
        <f t="shared" si="4"/>
        <v>3829</v>
      </c>
    </row>
    <row r="34" spans="2:5" ht="15" thickBot="1" x14ac:dyDescent="0.4">
      <c r="B34" s="117" t="s">
        <v>102</v>
      </c>
      <c r="C34" s="161">
        <f>+C32+C33</f>
        <v>2080</v>
      </c>
      <c r="D34" s="161">
        <f>+D32+D33</f>
        <v>-49046</v>
      </c>
      <c r="E34" s="161">
        <f t="shared" si="4"/>
        <v>-46966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dimension ref="A1:E126"/>
  <sheetViews>
    <sheetView showGridLines="0" workbookViewId="0"/>
  </sheetViews>
  <sheetFormatPr baseColWidth="10" defaultRowHeight="14.5" x14ac:dyDescent="0.35"/>
  <cols>
    <col min="1" max="1" width="3.7265625" customWidth="1"/>
    <col min="2" max="2" width="63.81640625" customWidth="1"/>
  </cols>
  <sheetData>
    <row r="1" spans="1:5" ht="11.25" customHeight="1" x14ac:dyDescent="0.35">
      <c r="A1" s="7"/>
    </row>
    <row r="2" spans="1:5" ht="30.75" customHeight="1" x14ac:dyDescent="0.35">
      <c r="B2" s="2" t="s">
        <v>246</v>
      </c>
    </row>
    <row r="3" spans="1:5" s="7" customFormat="1" ht="11.25" customHeight="1" thickBot="1" x14ac:dyDescent="0.25">
      <c r="B3" s="98" t="s">
        <v>103</v>
      </c>
      <c r="C3" s="99" t="s">
        <v>227</v>
      </c>
      <c r="D3" s="99" t="s">
        <v>228</v>
      </c>
      <c r="E3" s="99" t="s">
        <v>147</v>
      </c>
    </row>
    <row r="4" spans="1:5" s="7" customFormat="1" ht="11.25" customHeight="1" x14ac:dyDescent="0.2">
      <c r="B4" s="100" t="s">
        <v>47</v>
      </c>
      <c r="C4" s="95" t="s">
        <v>1</v>
      </c>
      <c r="D4" s="95" t="s">
        <v>1</v>
      </c>
      <c r="E4" s="101" t="s">
        <v>1</v>
      </c>
    </row>
    <row r="5" spans="1:5" s="7" customFormat="1" ht="11.25" customHeight="1" thickBot="1" x14ac:dyDescent="0.25">
      <c r="B5" s="102" t="s">
        <v>48</v>
      </c>
      <c r="C5" s="103">
        <v>-66</v>
      </c>
      <c r="D5" s="103">
        <v>-84</v>
      </c>
      <c r="E5" s="104">
        <f t="shared" ref="E5:E15" si="0">+C5/D5-1</f>
        <v>-0.2142857142857143</v>
      </c>
    </row>
    <row r="6" spans="1:5" s="7" customFormat="1" ht="11.25" customHeight="1" thickBot="1" x14ac:dyDescent="0.25">
      <c r="B6" s="105" t="s">
        <v>104</v>
      </c>
      <c r="C6" s="106">
        <v>-66</v>
      </c>
      <c r="D6" s="106">
        <v>-84</v>
      </c>
      <c r="E6" s="107">
        <f t="shared" si="0"/>
        <v>-0.2142857142857143</v>
      </c>
    </row>
    <row r="7" spans="1:5" s="7" customFormat="1" ht="11.25" customHeight="1" x14ac:dyDescent="0.2">
      <c r="B7" s="40" t="s">
        <v>86</v>
      </c>
      <c r="C7" s="76">
        <v>955</v>
      </c>
      <c r="D7" s="76">
        <v>279</v>
      </c>
      <c r="E7" s="108">
        <f t="shared" si="0"/>
        <v>2.4229390681003586</v>
      </c>
    </row>
    <row r="8" spans="1:5" s="7" customFormat="1" ht="11.25" customHeight="1" x14ac:dyDescent="0.2">
      <c r="B8" s="109" t="s">
        <v>52</v>
      </c>
      <c r="C8" s="94">
        <v>4223</v>
      </c>
      <c r="D8" s="94">
        <v>1761</v>
      </c>
      <c r="E8" s="110">
        <f t="shared" si="0"/>
        <v>1.3980692788188529</v>
      </c>
    </row>
    <row r="9" spans="1:5" s="7" customFormat="1" ht="11.25" customHeight="1" x14ac:dyDescent="0.2">
      <c r="B9" s="40" t="s">
        <v>53</v>
      </c>
      <c r="C9" s="76">
        <v>-16</v>
      </c>
      <c r="D9" s="76">
        <v>-12</v>
      </c>
      <c r="E9" s="108">
        <f t="shared" si="0"/>
        <v>0.33333333333333326</v>
      </c>
    </row>
    <row r="10" spans="1:5" s="7" customFormat="1" ht="11.25" customHeight="1" thickBot="1" x14ac:dyDescent="0.25">
      <c r="B10" s="111" t="s">
        <v>54</v>
      </c>
      <c r="C10" s="112">
        <v>-39</v>
      </c>
      <c r="D10" s="112">
        <v>-12</v>
      </c>
      <c r="E10" s="113">
        <f t="shared" si="0"/>
        <v>2.25</v>
      </c>
    </row>
    <row r="11" spans="1:5" s="7" customFormat="1" ht="11.25" customHeight="1" thickBot="1" x14ac:dyDescent="0.25">
      <c r="B11" s="114" t="s">
        <v>55</v>
      </c>
      <c r="C11" s="115">
        <v>5575</v>
      </c>
      <c r="D11" s="115">
        <v>3429</v>
      </c>
      <c r="E11" s="116">
        <f t="shared" si="0"/>
        <v>0.62583843686205887</v>
      </c>
    </row>
    <row r="12" spans="1:5" s="7" customFormat="1" ht="11.25" customHeight="1" thickBot="1" x14ac:dyDescent="0.25">
      <c r="B12" s="105" t="s">
        <v>105</v>
      </c>
      <c r="C12" s="106">
        <f>+SUM(C6:C11)</f>
        <v>10632</v>
      </c>
      <c r="D12" s="106">
        <f>+SUM(D6:D11)</f>
        <v>5361</v>
      </c>
      <c r="E12" s="107">
        <f t="shared" si="0"/>
        <v>0.98321208729714615</v>
      </c>
    </row>
    <row r="13" spans="1:5" s="7" customFormat="1" ht="11.25" customHeight="1" thickBot="1" x14ac:dyDescent="0.25">
      <c r="B13" s="117" t="s">
        <v>106</v>
      </c>
      <c r="C13" s="118">
        <v>10632</v>
      </c>
      <c r="D13" s="118">
        <v>5361</v>
      </c>
      <c r="E13" s="119">
        <f t="shared" si="0"/>
        <v>0.98321208729714615</v>
      </c>
    </row>
    <row r="14" spans="1:5" s="7" customFormat="1" ht="11.25" customHeight="1" thickBot="1" x14ac:dyDescent="0.25">
      <c r="B14" s="105" t="s">
        <v>4</v>
      </c>
      <c r="C14" s="106">
        <v>10643</v>
      </c>
      <c r="D14" s="106">
        <v>5383</v>
      </c>
      <c r="E14" s="107">
        <f t="shared" si="0"/>
        <v>0.97715028794352587</v>
      </c>
    </row>
    <row r="15" spans="1:5" s="7" customFormat="1" ht="11.25" customHeight="1" thickBot="1" x14ac:dyDescent="0.25">
      <c r="B15" s="117" t="s">
        <v>107</v>
      </c>
      <c r="C15" s="120">
        <v>9688</v>
      </c>
      <c r="D15" s="120">
        <v>5104</v>
      </c>
      <c r="E15" s="119">
        <f t="shared" si="0"/>
        <v>0.89811912225705326</v>
      </c>
    </row>
    <row r="16" spans="1:5" s="7" customFormat="1" ht="11.25" customHeight="1" x14ac:dyDescent="0.2"/>
    <row r="17" spans="2:5" s="7" customFormat="1" ht="11.25" customHeight="1" x14ac:dyDescent="0.2"/>
    <row r="18" spans="2:5" s="7" customFormat="1" ht="11.25" customHeight="1" x14ac:dyDescent="0.2"/>
    <row r="19" spans="2:5" s="7" customFormat="1" ht="11.25" customHeight="1" x14ac:dyDescent="0.2">
      <c r="B19" s="1" t="s">
        <v>245</v>
      </c>
    </row>
    <row r="20" spans="2:5" s="7" customFormat="1" ht="10" x14ac:dyDescent="0.2"/>
    <row r="21" spans="2:5" s="7" customFormat="1" ht="11.25" customHeight="1" thickBot="1" x14ac:dyDescent="0.25">
      <c r="B21" s="98" t="s">
        <v>103</v>
      </c>
      <c r="C21" s="99" t="s">
        <v>227</v>
      </c>
      <c r="D21" s="99" t="s">
        <v>228</v>
      </c>
      <c r="E21" s="99" t="s">
        <v>147</v>
      </c>
    </row>
    <row r="22" spans="2:5" s="7" customFormat="1" ht="11.25" customHeight="1" x14ac:dyDescent="0.2">
      <c r="B22" s="100" t="s">
        <v>47</v>
      </c>
      <c r="C22" s="94">
        <v>70498</v>
      </c>
      <c r="D22" s="94">
        <v>76043</v>
      </c>
      <c r="E22" s="110">
        <f t="shared" ref="E22:E28" si="1">+C22/D22-1</f>
        <v>-7.2919269360756434E-2</v>
      </c>
    </row>
    <row r="23" spans="2:5" s="7" customFormat="1" ht="11.25" customHeight="1" x14ac:dyDescent="0.2">
      <c r="B23" s="40" t="s">
        <v>48</v>
      </c>
      <c r="C23" s="76">
        <v>-62914</v>
      </c>
      <c r="D23" s="76">
        <v>-68651</v>
      </c>
      <c r="E23" s="108">
        <f t="shared" si="1"/>
        <v>-8.3567610085796273E-2</v>
      </c>
    </row>
    <row r="24" spans="2:5" s="7" customFormat="1" ht="11.5" x14ac:dyDescent="0.2">
      <c r="B24" s="109" t="s">
        <v>84</v>
      </c>
      <c r="C24" s="94">
        <v>-642</v>
      </c>
      <c r="D24" s="94">
        <v>-8012</v>
      </c>
      <c r="E24" s="110">
        <f t="shared" si="1"/>
        <v>-0.91987019470793807</v>
      </c>
    </row>
    <row r="25" spans="2:5" s="7" customFormat="1" ht="11.25" customHeight="1" thickBot="1" x14ac:dyDescent="0.25">
      <c r="B25" s="102" t="s">
        <v>85</v>
      </c>
      <c r="C25" s="103">
        <v>6924</v>
      </c>
      <c r="D25" s="103">
        <v>1423</v>
      </c>
      <c r="E25" s="104">
        <f t="shared" si="1"/>
        <v>3.865776528460998</v>
      </c>
    </row>
    <row r="26" spans="2:5" s="7" customFormat="1" ht="11.25" customHeight="1" thickBot="1" x14ac:dyDescent="0.25">
      <c r="B26" s="105" t="s">
        <v>51</v>
      </c>
      <c r="C26" s="106">
        <f>+SUM(C22:C25)</f>
        <v>13866</v>
      </c>
      <c r="D26" s="106">
        <f>+SUM(D22:D25)</f>
        <v>803</v>
      </c>
      <c r="E26" s="107">
        <f t="shared" si="1"/>
        <v>16.267745952677458</v>
      </c>
    </row>
    <row r="27" spans="2:5" s="7" customFormat="1" ht="11.25" customHeight="1" x14ac:dyDescent="0.2">
      <c r="B27" s="40" t="s">
        <v>53</v>
      </c>
      <c r="C27" s="76">
        <v>-5173</v>
      </c>
      <c r="D27" s="76">
        <v>-4310</v>
      </c>
      <c r="E27" s="108">
        <f t="shared" si="1"/>
        <v>0.20023201856148498</v>
      </c>
    </row>
    <row r="28" spans="2:5" s="7" customFormat="1" ht="11.25" customHeight="1" x14ac:dyDescent="0.2">
      <c r="B28" s="109" t="s">
        <v>54</v>
      </c>
      <c r="C28" s="94">
        <v>-7476</v>
      </c>
      <c r="D28" s="94">
        <v>-7184</v>
      </c>
      <c r="E28" s="110">
        <f t="shared" si="1"/>
        <v>4.0645879732739365E-2</v>
      </c>
    </row>
    <row r="29" spans="2:5" s="7" customFormat="1" ht="11.25" customHeight="1" thickBot="1" x14ac:dyDescent="0.25">
      <c r="B29" s="102" t="s">
        <v>55</v>
      </c>
      <c r="C29" s="103">
        <v>302</v>
      </c>
      <c r="D29" s="103">
        <v>-1427</v>
      </c>
      <c r="E29" s="121" t="s">
        <v>1</v>
      </c>
    </row>
    <row r="30" spans="2:5" s="7" customFormat="1" ht="11.25" customHeight="1" thickBot="1" x14ac:dyDescent="0.25">
      <c r="B30" s="105" t="s">
        <v>170</v>
      </c>
      <c r="C30" s="106">
        <f>+SUM(C26:C29)</f>
        <v>1519</v>
      </c>
      <c r="D30" s="106">
        <f>+SUM(D26:D29)</f>
        <v>-12118</v>
      </c>
      <c r="E30" s="122" t="s">
        <v>1</v>
      </c>
    </row>
    <row r="31" spans="2:5" s="7" customFormat="1" ht="11.25" customHeight="1" thickBot="1" x14ac:dyDescent="0.25">
      <c r="B31" s="102" t="s">
        <v>169</v>
      </c>
      <c r="C31" s="103">
        <v>1000</v>
      </c>
      <c r="D31" s="103">
        <v>-248</v>
      </c>
      <c r="E31" s="121" t="s">
        <v>1</v>
      </c>
    </row>
    <row r="32" spans="2:5" s="7" customFormat="1" ht="11.25" customHeight="1" thickBot="1" x14ac:dyDescent="0.25">
      <c r="B32" s="105" t="s">
        <v>171</v>
      </c>
      <c r="C32" s="106">
        <f>+C30+C31</f>
        <v>2519</v>
      </c>
      <c r="D32" s="106">
        <f>+D30+D31</f>
        <v>-12366</v>
      </c>
      <c r="E32" s="122" t="s">
        <v>1</v>
      </c>
    </row>
    <row r="33" spans="2:5" s="7" customFormat="1" ht="11.25" customHeight="1" thickBot="1" x14ac:dyDescent="0.25">
      <c r="B33" s="123" t="s">
        <v>4</v>
      </c>
      <c r="C33" s="78">
        <v>5592</v>
      </c>
      <c r="D33" s="78">
        <v>-7330</v>
      </c>
      <c r="E33" s="22" t="s">
        <v>1</v>
      </c>
    </row>
    <row r="34" spans="2:5" s="7" customFormat="1" ht="11.25" customHeight="1" thickBot="1" x14ac:dyDescent="0.25">
      <c r="B34" s="105" t="s">
        <v>107</v>
      </c>
      <c r="C34" s="106">
        <v>5212</v>
      </c>
      <c r="D34" s="106">
        <v>-529</v>
      </c>
      <c r="E34" s="124" t="s">
        <v>1</v>
      </c>
    </row>
    <row r="35" spans="2:5" s="7" customFormat="1" ht="11.25" customHeight="1" x14ac:dyDescent="0.2"/>
    <row r="36" spans="2:5" s="7" customFormat="1" ht="11.25" customHeight="1" x14ac:dyDescent="0.2">
      <c r="B36" s="1" t="s">
        <v>109</v>
      </c>
    </row>
    <row r="37" spans="2:5" s="7" customFormat="1" ht="11.25" customHeight="1" x14ac:dyDescent="0.2"/>
    <row r="38" spans="2:5" s="7" customFormat="1" ht="11.25" customHeight="1" x14ac:dyDescent="0.2">
      <c r="B38" s="14" t="s">
        <v>110</v>
      </c>
    </row>
    <row r="39" spans="2:5" s="7" customFormat="1" ht="11.25" customHeight="1" x14ac:dyDescent="0.2"/>
    <row r="40" spans="2:5" s="7" customFormat="1" ht="11.25" customHeight="1" thickBot="1" x14ac:dyDescent="0.25">
      <c r="B40" s="98" t="s">
        <v>103</v>
      </c>
      <c r="C40" s="99" t="s">
        <v>227</v>
      </c>
      <c r="D40" s="99" t="s">
        <v>228</v>
      </c>
      <c r="E40" s="99" t="s">
        <v>147</v>
      </c>
    </row>
    <row r="41" spans="2:5" s="7" customFormat="1" ht="11.25" customHeight="1" x14ac:dyDescent="0.2">
      <c r="B41" s="125" t="s">
        <v>47</v>
      </c>
      <c r="C41" s="94">
        <v>42366</v>
      </c>
      <c r="D41" s="94">
        <v>50034</v>
      </c>
      <c r="E41" s="110">
        <f t="shared" ref="E41:E47" si="2">+C41/D41-1</f>
        <v>-0.15325578606547552</v>
      </c>
    </row>
    <row r="42" spans="2:5" s="7" customFormat="1" ht="11.25" customHeight="1" x14ac:dyDescent="0.2">
      <c r="B42" s="79" t="s">
        <v>48</v>
      </c>
      <c r="C42" s="76">
        <v>-39562</v>
      </c>
      <c r="D42" s="76">
        <v>-44318</v>
      </c>
      <c r="E42" s="108">
        <f t="shared" si="2"/>
        <v>-0.10731531206281875</v>
      </c>
    </row>
    <row r="43" spans="2:5" s="7" customFormat="1" ht="23" x14ac:dyDescent="0.2">
      <c r="B43" s="126" t="s">
        <v>84</v>
      </c>
      <c r="C43" s="94">
        <v>368</v>
      </c>
      <c r="D43" s="94">
        <v>-1784</v>
      </c>
      <c r="E43" s="110" t="s">
        <v>1</v>
      </c>
    </row>
    <row r="44" spans="2:5" s="7" customFormat="1" ht="11.25" customHeight="1" thickBot="1" x14ac:dyDescent="0.25">
      <c r="B44" s="127" t="s">
        <v>85</v>
      </c>
      <c r="C44" s="103">
        <v>6745</v>
      </c>
      <c r="D44" s="103">
        <v>1398</v>
      </c>
      <c r="E44" s="104">
        <f t="shared" si="2"/>
        <v>3.8247496423462088</v>
      </c>
    </row>
    <row r="45" spans="2:5" s="7" customFormat="1" ht="11.25" customHeight="1" thickBot="1" x14ac:dyDescent="0.25">
      <c r="B45" s="128" t="s">
        <v>111</v>
      </c>
      <c r="C45" s="106">
        <f>+SUM(C41:C44)</f>
        <v>9917</v>
      </c>
      <c r="D45" s="106">
        <f>+SUM(D41:D44)</f>
        <v>5330</v>
      </c>
      <c r="E45" s="107">
        <f t="shared" si="2"/>
        <v>0.86060037523452149</v>
      </c>
    </row>
    <row r="46" spans="2:5" s="7" customFormat="1" ht="11.25" customHeight="1" x14ac:dyDescent="0.2">
      <c r="B46" s="79" t="s">
        <v>112</v>
      </c>
      <c r="C46" s="76">
        <v>-3702</v>
      </c>
      <c r="D46" s="76">
        <v>-2930</v>
      </c>
      <c r="E46" s="108">
        <f t="shared" si="2"/>
        <v>0.26348122866894208</v>
      </c>
    </row>
    <row r="47" spans="2:5" s="7" customFormat="1" ht="11.25" customHeight="1" x14ac:dyDescent="0.2">
      <c r="B47" s="126" t="s">
        <v>54</v>
      </c>
      <c r="C47" s="94">
        <v>-6129</v>
      </c>
      <c r="D47" s="94">
        <v>-6260</v>
      </c>
      <c r="E47" s="110">
        <f t="shared" si="2"/>
        <v>-2.0926517571885017E-2</v>
      </c>
    </row>
    <row r="48" spans="2:5" s="7" customFormat="1" ht="11.25" customHeight="1" thickBot="1" x14ac:dyDescent="0.25">
      <c r="B48" s="127" t="s">
        <v>55</v>
      </c>
      <c r="C48" s="103">
        <v>400</v>
      </c>
      <c r="D48" s="103">
        <v>-2420</v>
      </c>
      <c r="E48" s="104" t="s">
        <v>1</v>
      </c>
    </row>
    <row r="49" spans="2:5" s="7" customFormat="1" ht="11.25" customHeight="1" thickBot="1" x14ac:dyDescent="0.25">
      <c r="B49" s="128" t="s">
        <v>105</v>
      </c>
      <c r="C49" s="106">
        <f>+SUM(C45:C48)</f>
        <v>486</v>
      </c>
      <c r="D49" s="106">
        <f>+SUM(D45:D48)</f>
        <v>-6280</v>
      </c>
      <c r="E49" s="107" t="s">
        <v>1</v>
      </c>
    </row>
    <row r="50" spans="2:5" s="7" customFormat="1" ht="11.25" customHeight="1" thickBot="1" x14ac:dyDescent="0.25">
      <c r="B50" s="127" t="s">
        <v>169</v>
      </c>
      <c r="C50" s="103">
        <v>993</v>
      </c>
      <c r="D50" s="103">
        <v>-245</v>
      </c>
      <c r="E50" s="104" t="s">
        <v>1</v>
      </c>
    </row>
    <row r="51" spans="2:5" s="7" customFormat="1" ht="11.25" customHeight="1" thickBot="1" x14ac:dyDescent="0.25">
      <c r="B51" s="128" t="s">
        <v>233</v>
      </c>
      <c r="C51" s="106">
        <f>+C49+C50</f>
        <v>1479</v>
      </c>
      <c r="D51" s="106">
        <f>+D49+D50</f>
        <v>-6525</v>
      </c>
      <c r="E51" s="107" t="s">
        <v>1</v>
      </c>
    </row>
    <row r="52" spans="2:5" s="7" customFormat="1" ht="11.25" customHeight="1" x14ac:dyDescent="0.2"/>
    <row r="53" spans="2:5" s="7" customFormat="1" ht="11.25" customHeight="1" x14ac:dyDescent="0.2">
      <c r="B53" s="15" t="s">
        <v>113</v>
      </c>
    </row>
    <row r="54" spans="2:5" s="7" customFormat="1" ht="11.25" customHeight="1" x14ac:dyDescent="0.2"/>
    <row r="55" spans="2:5" s="7" customFormat="1" ht="11.25" customHeight="1" thickBot="1" x14ac:dyDescent="0.25">
      <c r="B55" s="98" t="s">
        <v>103</v>
      </c>
      <c r="C55" s="99" t="s">
        <v>227</v>
      </c>
      <c r="D55" s="99" t="s">
        <v>228</v>
      </c>
      <c r="E55" s="99" t="s">
        <v>147</v>
      </c>
    </row>
    <row r="56" spans="2:5" s="7" customFormat="1" ht="11.25" customHeight="1" x14ac:dyDescent="0.2">
      <c r="B56" s="129" t="s">
        <v>114</v>
      </c>
      <c r="C56" s="101">
        <v>19691</v>
      </c>
      <c r="D56" s="101">
        <v>18466</v>
      </c>
      <c r="E56" s="110">
        <f t="shared" ref="E56:E64" si="3">+C56/D56-1</f>
        <v>6.6338134950720162E-2</v>
      </c>
    </row>
    <row r="57" spans="2:5" s="7" customFormat="1" ht="11.25" customHeight="1" x14ac:dyDescent="0.2">
      <c r="B57" s="79" t="s">
        <v>48</v>
      </c>
      <c r="C57" s="130">
        <v>-16370</v>
      </c>
      <c r="D57" s="130">
        <v>-17984</v>
      </c>
      <c r="E57" s="108">
        <f t="shared" si="3"/>
        <v>-8.9746441281138845E-2</v>
      </c>
    </row>
    <row r="58" spans="2:5" s="7" customFormat="1" ht="23.5" thickBot="1" x14ac:dyDescent="0.25">
      <c r="B58" s="131" t="s">
        <v>84</v>
      </c>
      <c r="C58" s="124">
        <v>-766</v>
      </c>
      <c r="D58" s="124">
        <v>249</v>
      </c>
      <c r="E58" s="113">
        <f t="shared" si="3"/>
        <v>-4.0763052208835342</v>
      </c>
    </row>
    <row r="59" spans="2:5" s="7" customFormat="1" ht="11.25" customHeight="1" thickBot="1" x14ac:dyDescent="0.25">
      <c r="B59" s="132" t="s">
        <v>51</v>
      </c>
      <c r="C59" s="22">
        <f>+SUM(C56:C58)</f>
        <v>2555</v>
      </c>
      <c r="D59" s="22">
        <f>+SUM(D56:D58)</f>
        <v>731</v>
      </c>
      <c r="E59" s="133">
        <f t="shared" si="3"/>
        <v>2.4952120383036935</v>
      </c>
    </row>
    <row r="60" spans="2:5" s="7" customFormat="1" ht="11.25" customHeight="1" x14ac:dyDescent="0.2">
      <c r="B60" s="126" t="s">
        <v>112</v>
      </c>
      <c r="C60" s="101">
        <v>-799</v>
      </c>
      <c r="D60" s="101">
        <v>-782</v>
      </c>
      <c r="E60" s="110">
        <f t="shared" si="3"/>
        <v>2.1739130434782705E-2</v>
      </c>
    </row>
    <row r="61" spans="2:5" s="7" customFormat="1" ht="11.25" customHeight="1" x14ac:dyDescent="0.2">
      <c r="B61" s="79" t="s">
        <v>54</v>
      </c>
      <c r="C61" s="130">
        <v>-733</v>
      </c>
      <c r="D61" s="130">
        <v>-411</v>
      </c>
      <c r="E61" s="108">
        <f t="shared" si="3"/>
        <v>0.78345498783454981</v>
      </c>
    </row>
    <row r="62" spans="2:5" s="7" customFormat="1" ht="11.25" customHeight="1" thickBot="1" x14ac:dyDescent="0.25">
      <c r="B62" s="131" t="s">
        <v>55</v>
      </c>
      <c r="C62" s="124">
        <v>60</v>
      </c>
      <c r="D62" s="124">
        <v>900</v>
      </c>
      <c r="E62" s="113" t="s">
        <v>1</v>
      </c>
    </row>
    <row r="63" spans="2:5" s="7" customFormat="1" ht="11.25" customHeight="1" thickBot="1" x14ac:dyDescent="0.25">
      <c r="B63" s="134" t="s">
        <v>105</v>
      </c>
      <c r="C63" s="22">
        <f>+SUM(C59:C62)</f>
        <v>1083</v>
      </c>
      <c r="D63" s="22">
        <f>+SUM(D59:D62)</f>
        <v>438</v>
      </c>
      <c r="E63" s="133">
        <f t="shared" si="3"/>
        <v>1.4726027397260273</v>
      </c>
    </row>
    <row r="64" spans="2:5" s="7" customFormat="1" ht="11.25" customHeight="1" thickBot="1" x14ac:dyDescent="0.25">
      <c r="B64" s="128" t="s">
        <v>148</v>
      </c>
      <c r="C64" s="122">
        <f>+C63</f>
        <v>1083</v>
      </c>
      <c r="D64" s="122">
        <f>+D63</f>
        <v>438</v>
      </c>
      <c r="E64" s="107">
        <f t="shared" si="3"/>
        <v>1.4726027397260273</v>
      </c>
    </row>
    <row r="65" spans="2:5" s="7" customFormat="1" ht="11.25" customHeight="1" x14ac:dyDescent="0.2"/>
    <row r="66" spans="2:5" s="7" customFormat="1" ht="11.25" customHeight="1" x14ac:dyDescent="0.2">
      <c r="B66" s="1" t="s">
        <v>115</v>
      </c>
    </row>
    <row r="67" spans="2:5" s="7" customFormat="1" ht="11.25" customHeight="1" x14ac:dyDescent="0.2"/>
    <row r="68" spans="2:5" s="7" customFormat="1" ht="11.25" customHeight="1" thickBot="1" x14ac:dyDescent="0.25">
      <c r="B68" s="98" t="s">
        <v>103</v>
      </c>
      <c r="C68" s="99" t="s">
        <v>227</v>
      </c>
      <c r="D68" s="99" t="s">
        <v>228</v>
      </c>
      <c r="E68" s="99" t="s">
        <v>147</v>
      </c>
    </row>
    <row r="69" spans="2:5" s="7" customFormat="1" ht="11.25" customHeight="1" x14ac:dyDescent="0.2">
      <c r="B69" s="135" t="s">
        <v>47</v>
      </c>
      <c r="C69" s="136">
        <v>6378</v>
      </c>
      <c r="D69" s="136">
        <v>5861</v>
      </c>
      <c r="E69" s="137">
        <f t="shared" ref="E69:E76" si="4">+C69/D69-1</f>
        <v>8.8210203037024426E-2</v>
      </c>
    </row>
    <row r="70" spans="2:5" s="7" customFormat="1" ht="11.25" customHeight="1" x14ac:dyDescent="0.2">
      <c r="B70" s="109" t="s">
        <v>48</v>
      </c>
      <c r="C70" s="94">
        <v>-5013</v>
      </c>
      <c r="D70" s="94">
        <v>-5315</v>
      </c>
      <c r="E70" s="110">
        <f t="shared" si="4"/>
        <v>-5.6820319849482548E-2</v>
      </c>
    </row>
    <row r="71" spans="2:5" s="7" customFormat="1" ht="11.5" x14ac:dyDescent="0.2">
      <c r="B71" s="138" t="s">
        <v>116</v>
      </c>
      <c r="C71" s="136">
        <v>-244</v>
      </c>
      <c r="D71" s="136">
        <v>-6477</v>
      </c>
      <c r="E71" s="137">
        <f t="shared" si="4"/>
        <v>-0.96232823838196691</v>
      </c>
    </row>
    <row r="72" spans="2:5" s="7" customFormat="1" ht="11.25" customHeight="1" thickBot="1" x14ac:dyDescent="0.25">
      <c r="B72" s="111" t="s">
        <v>85</v>
      </c>
      <c r="C72" s="112">
        <v>179</v>
      </c>
      <c r="D72" s="112">
        <v>25</v>
      </c>
      <c r="E72" s="113">
        <f t="shared" si="4"/>
        <v>6.16</v>
      </c>
    </row>
    <row r="73" spans="2:5" s="7" customFormat="1" ht="11.25" customHeight="1" thickBot="1" x14ac:dyDescent="0.25">
      <c r="B73" s="123" t="s">
        <v>192</v>
      </c>
      <c r="C73" s="78">
        <f>+SUM(C69:C72)</f>
        <v>1300</v>
      </c>
      <c r="D73" s="78">
        <f>+SUM(D69:D72)</f>
        <v>-5906</v>
      </c>
      <c r="E73" s="133" t="s">
        <v>1</v>
      </c>
    </row>
    <row r="74" spans="2:5" s="7" customFormat="1" ht="11.25" customHeight="1" x14ac:dyDescent="0.2">
      <c r="B74" s="109" t="s">
        <v>53</v>
      </c>
      <c r="C74" s="94">
        <v>-493</v>
      </c>
      <c r="D74" s="94">
        <v>-386</v>
      </c>
      <c r="E74" s="110">
        <f t="shared" si="4"/>
        <v>0.2772020725388602</v>
      </c>
    </row>
    <row r="75" spans="2:5" s="7" customFormat="1" ht="11.25" customHeight="1" x14ac:dyDescent="0.2">
      <c r="B75" s="40" t="s">
        <v>54</v>
      </c>
      <c r="C75" s="76">
        <v>-450</v>
      </c>
      <c r="D75" s="76">
        <v>-395</v>
      </c>
      <c r="E75" s="108">
        <f t="shared" si="4"/>
        <v>0.139240506329114</v>
      </c>
    </row>
    <row r="76" spans="2:5" s="7" customFormat="1" ht="11.25" customHeight="1" thickBot="1" x14ac:dyDescent="0.25">
      <c r="B76" s="111" t="s">
        <v>55</v>
      </c>
      <c r="C76" s="112">
        <v>-126</v>
      </c>
      <c r="D76" s="112">
        <v>81</v>
      </c>
      <c r="E76" s="113">
        <f t="shared" si="4"/>
        <v>-2.5555555555555554</v>
      </c>
    </row>
    <row r="77" spans="2:5" s="7" customFormat="1" ht="11.25" customHeight="1" thickBot="1" x14ac:dyDescent="0.25">
      <c r="B77" s="123" t="s">
        <v>100</v>
      </c>
      <c r="C77" s="78">
        <f>+SUM(C73:C76)</f>
        <v>231</v>
      </c>
      <c r="D77" s="78">
        <f>+SUM(D73:D76)</f>
        <v>-6606</v>
      </c>
      <c r="E77" s="22" t="s">
        <v>1</v>
      </c>
    </row>
    <row r="78" spans="2:5" s="7" customFormat="1" ht="11.25" customHeight="1" thickBot="1" x14ac:dyDescent="0.25">
      <c r="B78" s="111" t="s">
        <v>169</v>
      </c>
      <c r="C78" s="112">
        <v>7</v>
      </c>
      <c r="D78" s="112">
        <v>-3</v>
      </c>
      <c r="E78" s="124" t="s">
        <v>1</v>
      </c>
    </row>
    <row r="79" spans="2:5" s="7" customFormat="1" ht="11.25" customHeight="1" thickBot="1" x14ac:dyDescent="0.25">
      <c r="B79" s="117" t="s">
        <v>193</v>
      </c>
      <c r="C79" s="120">
        <f>+C77+C78</f>
        <v>238</v>
      </c>
      <c r="D79" s="120">
        <f>+D77+D78</f>
        <v>-6609</v>
      </c>
      <c r="E79" s="139" t="s">
        <v>1</v>
      </c>
    </row>
    <row r="80" spans="2:5" s="7" customFormat="1" ht="11.25" customHeight="1" x14ac:dyDescent="0.2"/>
    <row r="81" spans="2:5" s="7" customFormat="1" ht="13" x14ac:dyDescent="0.2">
      <c r="B81" s="1" t="s">
        <v>118</v>
      </c>
    </row>
    <row r="82" spans="2:5" s="7" customFormat="1" ht="11.25" customHeight="1" x14ac:dyDescent="0.2"/>
    <row r="83" spans="2:5" s="7" customFormat="1" ht="11.25" customHeight="1" thickBot="1" x14ac:dyDescent="0.25">
      <c r="B83" s="98" t="s">
        <v>103</v>
      </c>
      <c r="C83" s="99" t="s">
        <v>227</v>
      </c>
      <c r="D83" s="99" t="s">
        <v>228</v>
      </c>
      <c r="E83" s="99" t="s">
        <v>147</v>
      </c>
    </row>
    <row r="84" spans="2:5" s="7" customFormat="1" ht="11.25" customHeight="1" x14ac:dyDescent="0.2">
      <c r="B84" s="100" t="s">
        <v>47</v>
      </c>
      <c r="C84" s="94">
        <v>2063</v>
      </c>
      <c r="D84" s="94">
        <v>1682</v>
      </c>
      <c r="E84" s="110">
        <f t="shared" ref="E84:E88" si="5">+C84/D84-1</f>
        <v>0.22651605231866823</v>
      </c>
    </row>
    <row r="85" spans="2:5" s="7" customFormat="1" ht="11.25" customHeight="1" thickBot="1" x14ac:dyDescent="0.25">
      <c r="B85" s="140" t="s">
        <v>48</v>
      </c>
      <c r="C85" s="103">
        <v>-1969</v>
      </c>
      <c r="D85" s="103">
        <v>-1034</v>
      </c>
      <c r="E85" s="104">
        <f t="shared" si="5"/>
        <v>0.9042553191489362</v>
      </c>
    </row>
    <row r="86" spans="2:5" s="7" customFormat="1" ht="11.25" customHeight="1" thickBot="1" x14ac:dyDescent="0.25">
      <c r="B86" s="105" t="s">
        <v>51</v>
      </c>
      <c r="C86" s="106">
        <f>+SUM(C84:C85)</f>
        <v>94</v>
      </c>
      <c r="D86" s="106">
        <f>+SUM(D84:D85)</f>
        <v>648</v>
      </c>
      <c r="E86" s="107">
        <f t="shared" si="5"/>
        <v>-0.85493827160493829</v>
      </c>
    </row>
    <row r="87" spans="2:5" s="7" customFormat="1" ht="11.25" customHeight="1" x14ac:dyDescent="0.2">
      <c r="B87" s="141" t="s">
        <v>119</v>
      </c>
      <c r="C87" s="76">
        <v>-179</v>
      </c>
      <c r="D87" s="76">
        <v>-212</v>
      </c>
      <c r="E87" s="108">
        <f t="shared" si="5"/>
        <v>-0.15566037735849059</v>
      </c>
    </row>
    <row r="88" spans="2:5" s="7" customFormat="1" ht="11.25" customHeight="1" x14ac:dyDescent="0.2">
      <c r="B88" s="109" t="s">
        <v>54</v>
      </c>
      <c r="C88" s="94">
        <v>-164</v>
      </c>
      <c r="D88" s="94">
        <v>-118</v>
      </c>
      <c r="E88" s="110">
        <f t="shared" si="5"/>
        <v>0.38983050847457634</v>
      </c>
    </row>
    <row r="89" spans="2:5" s="7" customFormat="1" ht="11.25" customHeight="1" thickBot="1" x14ac:dyDescent="0.25">
      <c r="B89" s="102" t="s">
        <v>55</v>
      </c>
      <c r="C89" s="103">
        <v>-32</v>
      </c>
      <c r="D89" s="103">
        <v>12</v>
      </c>
      <c r="E89" s="121" t="s">
        <v>1</v>
      </c>
    </row>
    <row r="90" spans="2:5" s="7" customFormat="1" ht="11.25" customHeight="1" thickBot="1" x14ac:dyDescent="0.25">
      <c r="B90" s="105" t="s">
        <v>100</v>
      </c>
      <c r="C90" s="106">
        <f>+SUM(C86:C89)</f>
        <v>-281</v>
      </c>
      <c r="D90" s="106">
        <f>+SUM(D86:D89)</f>
        <v>330</v>
      </c>
      <c r="E90" s="122" t="s">
        <v>1</v>
      </c>
    </row>
    <row r="91" spans="2:5" s="7" customFormat="1" ht="11.25" customHeight="1" thickBot="1" x14ac:dyDescent="0.25">
      <c r="B91" s="117" t="s">
        <v>193</v>
      </c>
      <c r="C91" s="120">
        <f>+C90</f>
        <v>-281</v>
      </c>
      <c r="D91" s="120">
        <f>+D90</f>
        <v>330</v>
      </c>
      <c r="E91" s="139" t="s">
        <v>1</v>
      </c>
    </row>
    <row r="92" spans="2:5" s="7" customFormat="1" ht="11.25" customHeight="1" x14ac:dyDescent="0.2"/>
    <row r="93" spans="2:5" s="7" customFormat="1" ht="11.25" customHeight="1" x14ac:dyDescent="0.2">
      <c r="B93" s="1" t="s">
        <v>120</v>
      </c>
    </row>
    <row r="94" spans="2:5" s="7" customFormat="1" ht="11.25" customHeight="1" x14ac:dyDescent="0.2"/>
    <row r="95" spans="2:5" s="7" customFormat="1" ht="11.25" customHeight="1" thickBot="1" x14ac:dyDescent="0.25">
      <c r="B95" s="98" t="s">
        <v>103</v>
      </c>
      <c r="C95" s="99" t="s">
        <v>227</v>
      </c>
      <c r="D95" s="99" t="s">
        <v>228</v>
      </c>
      <c r="E95" s="99" t="s">
        <v>147</v>
      </c>
    </row>
    <row r="96" spans="2:5" s="7" customFormat="1" ht="11.25" customHeight="1" x14ac:dyDescent="0.2">
      <c r="B96" s="142" t="s">
        <v>47</v>
      </c>
      <c r="C96" s="143">
        <v>33065</v>
      </c>
      <c r="D96" s="143">
        <v>38881</v>
      </c>
      <c r="E96" s="144">
        <f t="shared" ref="E96:E106" si="6">+C96/D96-1</f>
        <v>-0.14958463002494793</v>
      </c>
    </row>
    <row r="97" spans="2:5" s="7" customFormat="1" ht="12" thickBot="1" x14ac:dyDescent="0.25">
      <c r="B97" s="109" t="s">
        <v>48</v>
      </c>
      <c r="C97" s="94">
        <v>-20420</v>
      </c>
      <c r="D97" s="94">
        <v>-22216</v>
      </c>
      <c r="E97" s="145">
        <f t="shared" si="6"/>
        <v>-8.0842635938062624E-2</v>
      </c>
    </row>
    <row r="98" spans="2:5" s="7" customFormat="1" ht="11.25" customHeight="1" thickBot="1" x14ac:dyDescent="0.25">
      <c r="B98" s="146" t="s">
        <v>51</v>
      </c>
      <c r="C98" s="77">
        <f>+SUM(C96:C97)</f>
        <v>12645</v>
      </c>
      <c r="D98" s="77">
        <f>+SUM(D96:D97)</f>
        <v>16665</v>
      </c>
      <c r="E98" s="147">
        <f t="shared" si="6"/>
        <v>-0.24122412241224123</v>
      </c>
    </row>
    <row r="99" spans="2:5" s="7" customFormat="1" ht="11.25" customHeight="1" x14ac:dyDescent="0.2">
      <c r="B99" s="109" t="s">
        <v>53</v>
      </c>
      <c r="C99" s="94">
        <v>-2952</v>
      </c>
      <c r="D99" s="94">
        <v>-2438</v>
      </c>
      <c r="E99" s="145">
        <f t="shared" si="6"/>
        <v>0.21082854799015593</v>
      </c>
    </row>
    <row r="100" spans="2:5" s="7" customFormat="1" ht="11.25" customHeight="1" x14ac:dyDescent="0.2">
      <c r="B100" s="40" t="s">
        <v>54</v>
      </c>
      <c r="C100" s="76">
        <v>-3004</v>
      </c>
      <c r="D100" s="76">
        <v>-2834</v>
      </c>
      <c r="E100" s="148">
        <f t="shared" si="6"/>
        <v>5.9985885673959016E-2</v>
      </c>
    </row>
    <row r="101" spans="2:5" s="7" customFormat="1" ht="11.25" customHeight="1" thickBot="1" x14ac:dyDescent="0.25">
      <c r="B101" s="111" t="s">
        <v>55</v>
      </c>
      <c r="C101" s="112">
        <v>1404</v>
      </c>
      <c r="D101" s="112">
        <v>654</v>
      </c>
      <c r="E101" s="149">
        <f t="shared" si="6"/>
        <v>1.1467889908256881</v>
      </c>
    </row>
    <row r="102" spans="2:5" s="7" customFormat="1" ht="11.25" customHeight="1" thickBot="1" x14ac:dyDescent="0.25">
      <c r="B102" s="123" t="s">
        <v>105</v>
      </c>
      <c r="C102" s="78">
        <f>+SUM(C98:C101)</f>
        <v>8093</v>
      </c>
      <c r="D102" s="78">
        <f>+SUM(D98:D101)</f>
        <v>12047</v>
      </c>
      <c r="E102" s="150">
        <f t="shared" si="6"/>
        <v>-0.32821449323483021</v>
      </c>
    </row>
    <row r="103" spans="2:5" s="7" customFormat="1" ht="11.25" customHeight="1" thickBot="1" x14ac:dyDescent="0.25">
      <c r="B103" s="111" t="s">
        <v>108</v>
      </c>
      <c r="C103" s="112">
        <v>-1055</v>
      </c>
      <c r="D103" s="112">
        <v>-1332</v>
      </c>
      <c r="E103" s="149">
        <f t="shared" si="6"/>
        <v>-0.20795795795795791</v>
      </c>
    </row>
    <row r="104" spans="2:5" s="7" customFormat="1" ht="11.25" customHeight="1" thickBot="1" x14ac:dyDescent="0.25">
      <c r="B104" s="123" t="s">
        <v>122</v>
      </c>
      <c r="C104" s="78">
        <f>+C102+C103</f>
        <v>7038</v>
      </c>
      <c r="D104" s="78">
        <f>+D102+D103</f>
        <v>10715</v>
      </c>
      <c r="E104" s="150">
        <f t="shared" si="6"/>
        <v>-0.34316378908072798</v>
      </c>
    </row>
    <row r="105" spans="2:5" s="7" customFormat="1" ht="11.25" customHeight="1" thickBot="1" x14ac:dyDescent="0.25">
      <c r="B105" s="105" t="s">
        <v>4</v>
      </c>
      <c r="C105" s="106">
        <v>8711</v>
      </c>
      <c r="D105" s="106">
        <v>12377</v>
      </c>
      <c r="E105" s="151">
        <f t="shared" si="6"/>
        <v>-0.29619455441544806</v>
      </c>
    </row>
    <row r="106" spans="2:5" s="7" customFormat="1" ht="11.25" customHeight="1" thickBot="1" x14ac:dyDescent="0.25">
      <c r="B106" s="123" t="s">
        <v>107</v>
      </c>
      <c r="C106" s="78">
        <v>8957</v>
      </c>
      <c r="D106" s="78">
        <v>12553</v>
      </c>
      <c r="E106" s="150">
        <f t="shared" si="6"/>
        <v>-0.286465386760137</v>
      </c>
    </row>
    <row r="107" spans="2:5" s="7" customFormat="1" ht="11.25" customHeight="1" x14ac:dyDescent="0.2"/>
    <row r="108" spans="2:5" s="7" customFormat="1" ht="11.25" customHeight="1" x14ac:dyDescent="0.2">
      <c r="B108" s="1" t="s">
        <v>123</v>
      </c>
    </row>
    <row r="109" spans="2:5" s="7" customFormat="1" ht="10" x14ac:dyDescent="0.2"/>
    <row r="110" spans="2:5" s="7" customFormat="1" ht="11.25" customHeight="1" thickBot="1" x14ac:dyDescent="0.25">
      <c r="B110" s="98" t="s">
        <v>103</v>
      </c>
      <c r="C110" s="99" t="s">
        <v>227</v>
      </c>
      <c r="D110" s="99" t="s">
        <v>228</v>
      </c>
      <c r="E110" s="99" t="s">
        <v>147</v>
      </c>
    </row>
    <row r="111" spans="2:5" s="7" customFormat="1" ht="11.25" customHeight="1" thickBot="1" x14ac:dyDescent="0.25">
      <c r="B111" s="111" t="s">
        <v>53</v>
      </c>
      <c r="C111" s="112">
        <v>-1209</v>
      </c>
      <c r="D111" s="112">
        <v>-1630</v>
      </c>
      <c r="E111" s="113">
        <f t="shared" ref="E111:E115" si="7">+C111/D111-1</f>
        <v>-0.25828220858895701</v>
      </c>
    </row>
    <row r="112" spans="2:5" s="7" customFormat="1" ht="11.25" customHeight="1" thickBot="1" x14ac:dyDescent="0.25">
      <c r="B112" s="123" t="s">
        <v>124</v>
      </c>
      <c r="C112" s="78">
        <v>-1209</v>
      </c>
      <c r="D112" s="78">
        <v>-1630</v>
      </c>
      <c r="E112" s="133">
        <f t="shared" si="7"/>
        <v>-0.25828220858895701</v>
      </c>
    </row>
    <row r="113" spans="1:5" s="7" customFormat="1" ht="11.25" customHeight="1" thickBot="1" x14ac:dyDescent="0.25">
      <c r="B113" s="105" t="s">
        <v>117</v>
      </c>
      <c r="C113" s="106">
        <v>-1209</v>
      </c>
      <c r="D113" s="106">
        <v>-1630</v>
      </c>
      <c r="E113" s="107">
        <f t="shared" si="7"/>
        <v>-0.25828220858895701</v>
      </c>
    </row>
    <row r="114" spans="1:5" s="7" customFormat="1" ht="11.25" customHeight="1" thickBot="1" x14ac:dyDescent="0.25">
      <c r="B114" s="123" t="s">
        <v>4</v>
      </c>
      <c r="C114" s="78">
        <v>-1209</v>
      </c>
      <c r="D114" s="78">
        <v>-1614</v>
      </c>
      <c r="E114" s="133">
        <f t="shared" si="7"/>
        <v>-0.25092936802973975</v>
      </c>
    </row>
    <row r="115" spans="1:5" s="7" customFormat="1" ht="11.25" customHeight="1" thickBot="1" x14ac:dyDescent="0.25">
      <c r="B115" s="105" t="s">
        <v>107</v>
      </c>
      <c r="C115" s="112">
        <v>-1209</v>
      </c>
      <c r="D115" s="112">
        <v>-1614</v>
      </c>
      <c r="E115" s="113">
        <f t="shared" si="7"/>
        <v>-0.25092936802973975</v>
      </c>
    </row>
    <row r="116" spans="1:5" s="7" customFormat="1" ht="11.25" customHeight="1" x14ac:dyDescent="0.2"/>
    <row r="117" spans="1:5" s="7" customFormat="1" ht="11.25" customHeight="1" x14ac:dyDescent="0.2"/>
    <row r="118" spans="1:5" s="7" customFormat="1" ht="11.25" customHeight="1" x14ac:dyDescent="0.2"/>
    <row r="119" spans="1:5" s="7" customFormat="1" ht="11.25" customHeight="1" x14ac:dyDescent="0.2"/>
    <row r="120" spans="1:5" s="7" customFormat="1" ht="11.25" customHeight="1" x14ac:dyDescent="0.2"/>
    <row r="121" spans="1:5" s="7" customFormat="1" ht="11.25" customHeight="1" x14ac:dyDescent="0.2"/>
    <row r="122" spans="1:5" s="7" customFormat="1" ht="11.25" customHeight="1" x14ac:dyDescent="0.2"/>
    <row r="123" spans="1:5" s="7" customFormat="1" ht="11.25" customHeight="1" x14ac:dyDescent="0.2"/>
    <row r="124" spans="1:5" s="7" customFormat="1" ht="11.25" customHeight="1" x14ac:dyDescent="0.2"/>
    <row r="125" spans="1:5" s="7" customFormat="1" ht="11.25" customHeight="1" x14ac:dyDescent="0.2"/>
    <row r="126" spans="1:5" s="7" customFormat="1" ht="11.25" customHeight="1" x14ac:dyDescent="0.35">
      <c r="A126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dimension ref="A1:E108"/>
  <sheetViews>
    <sheetView showGridLines="0" workbookViewId="0"/>
  </sheetViews>
  <sheetFormatPr baseColWidth="10" defaultRowHeight="14.5" x14ac:dyDescent="0.35"/>
  <cols>
    <col min="1" max="1" width="3.7265625" customWidth="1"/>
    <col min="2" max="2" width="52.453125" customWidth="1"/>
    <col min="3" max="4" width="10.90625" style="35"/>
    <col min="5" max="5" width="11.453125" style="4"/>
  </cols>
  <sheetData>
    <row r="1" spans="1:5" ht="11.25" customHeight="1" x14ac:dyDescent="0.35">
      <c r="A1" s="7"/>
    </row>
    <row r="2" spans="1:5" ht="30.75" customHeight="1" x14ac:dyDescent="0.35">
      <c r="B2" s="2" t="s">
        <v>125</v>
      </c>
    </row>
    <row r="3" spans="1:5" ht="12.75" customHeight="1" x14ac:dyDescent="0.35"/>
    <row r="4" spans="1:5" ht="12.75" customHeight="1" thickBot="1" x14ac:dyDescent="0.4"/>
    <row r="5" spans="1:5" s="7" customFormat="1" ht="11.25" customHeight="1" thickTop="1" x14ac:dyDescent="0.2">
      <c r="B5" s="84" t="s">
        <v>121</v>
      </c>
      <c r="C5" s="85" t="s">
        <v>227</v>
      </c>
      <c r="D5" s="85" t="s">
        <v>228</v>
      </c>
      <c r="E5" s="85" t="s">
        <v>147</v>
      </c>
    </row>
    <row r="6" spans="1:5" s="7" customFormat="1" ht="11.25" customHeight="1" x14ac:dyDescent="0.2">
      <c r="B6" s="86" t="s">
        <v>47</v>
      </c>
      <c r="C6" s="94">
        <v>101416</v>
      </c>
      <c r="D6" s="94">
        <v>96079</v>
      </c>
      <c r="E6" s="87">
        <f t="shared" ref="E6:E9" si="0">+C6/D6-1</f>
        <v>5.5548038593240978E-2</v>
      </c>
    </row>
    <row r="7" spans="1:5" s="7" customFormat="1" ht="11.25" customHeight="1" x14ac:dyDescent="0.2">
      <c r="B7" s="88" t="s">
        <v>170</v>
      </c>
      <c r="C7" s="76">
        <v>192936</v>
      </c>
      <c r="D7" s="76">
        <v>-52792</v>
      </c>
      <c r="E7" s="89" t="s">
        <v>1</v>
      </c>
    </row>
    <row r="8" spans="1:5" s="7" customFormat="1" ht="11.25" customHeight="1" x14ac:dyDescent="0.2">
      <c r="B8" s="90" t="s">
        <v>4</v>
      </c>
      <c r="C8" s="95">
        <v>196641</v>
      </c>
      <c r="D8" s="95">
        <v>-52102</v>
      </c>
      <c r="E8" s="91" t="s">
        <v>1</v>
      </c>
    </row>
    <row r="9" spans="1:5" s="7" customFormat="1" ht="11.25" customHeight="1" x14ac:dyDescent="0.2">
      <c r="B9" s="92" t="s">
        <v>107</v>
      </c>
      <c r="C9" s="96">
        <v>63262</v>
      </c>
      <c r="D9" s="97">
        <v>43710</v>
      </c>
      <c r="E9" s="93">
        <f t="shared" si="0"/>
        <v>0.44731182795698921</v>
      </c>
    </row>
    <row r="10" spans="1:5" s="7" customFormat="1" ht="11.25" customHeight="1" x14ac:dyDescent="0.2">
      <c r="B10" s="90" t="s">
        <v>171</v>
      </c>
      <c r="C10" s="95">
        <v>213644</v>
      </c>
      <c r="D10" s="95">
        <v>-49046</v>
      </c>
      <c r="E10" s="91" t="s">
        <v>1</v>
      </c>
    </row>
    <row r="11" spans="1:5" s="7" customFormat="1" ht="11.25" customHeight="1" x14ac:dyDescent="0.2">
      <c r="C11" s="72"/>
      <c r="D11" s="72"/>
      <c r="E11" s="13"/>
    </row>
    <row r="12" spans="1:5" s="7" customFormat="1" ht="11.25" customHeight="1" x14ac:dyDescent="0.2">
      <c r="C12" s="72"/>
      <c r="D12" s="72"/>
      <c r="E12" s="13"/>
    </row>
    <row r="13" spans="1:5" s="7" customFormat="1" ht="11.25" customHeight="1" x14ac:dyDescent="0.2">
      <c r="C13" s="72"/>
      <c r="D13" s="72"/>
      <c r="E13" s="13"/>
    </row>
    <row r="14" spans="1:5" s="7" customFormat="1" ht="11.25" customHeight="1" x14ac:dyDescent="0.2">
      <c r="C14" s="72"/>
      <c r="D14" s="72"/>
      <c r="E14" s="13"/>
    </row>
    <row r="15" spans="1:5" s="7" customFormat="1" ht="11.25" customHeight="1" x14ac:dyDescent="0.2">
      <c r="C15" s="72"/>
      <c r="D15" s="72"/>
      <c r="E15" s="13"/>
    </row>
    <row r="16" spans="1:5" s="7" customFormat="1" ht="11.25" customHeight="1" x14ac:dyDescent="0.2">
      <c r="C16" s="72"/>
      <c r="D16" s="72"/>
      <c r="E16" s="13"/>
    </row>
    <row r="17" spans="3:5" s="7" customFormat="1" ht="11.25" customHeight="1" x14ac:dyDescent="0.2">
      <c r="C17" s="72"/>
      <c r="D17" s="72"/>
      <c r="E17" s="13"/>
    </row>
    <row r="18" spans="3:5" s="7" customFormat="1" ht="11.25" customHeight="1" x14ac:dyDescent="0.2">
      <c r="C18" s="72"/>
      <c r="D18" s="72"/>
      <c r="E18" s="13"/>
    </row>
    <row r="19" spans="3:5" s="7" customFormat="1" ht="11.25" customHeight="1" x14ac:dyDescent="0.2">
      <c r="C19" s="72"/>
      <c r="D19" s="72"/>
      <c r="E19" s="13"/>
    </row>
    <row r="20" spans="3:5" s="7" customFormat="1" ht="11.25" customHeight="1" x14ac:dyDescent="0.2">
      <c r="C20" s="72"/>
      <c r="D20" s="72"/>
      <c r="E20" s="13"/>
    </row>
    <row r="21" spans="3:5" s="7" customFormat="1" ht="11.25" customHeight="1" x14ac:dyDescent="0.2">
      <c r="C21" s="72"/>
      <c r="D21" s="72"/>
      <c r="E21" s="13"/>
    </row>
    <row r="22" spans="3:5" s="7" customFormat="1" ht="11.25" customHeight="1" x14ac:dyDescent="0.2">
      <c r="C22" s="72"/>
      <c r="D22" s="72"/>
      <c r="E22" s="13"/>
    </row>
    <row r="23" spans="3:5" s="7" customFormat="1" ht="11.25" customHeight="1" x14ac:dyDescent="0.2">
      <c r="C23" s="72"/>
      <c r="D23" s="72"/>
      <c r="E23" s="13"/>
    </row>
    <row r="24" spans="3:5" s="7" customFormat="1" ht="11.25" customHeight="1" x14ac:dyDescent="0.2">
      <c r="C24" s="72"/>
      <c r="D24" s="72"/>
      <c r="E24" s="13"/>
    </row>
    <row r="25" spans="3:5" s="7" customFormat="1" ht="11.25" customHeight="1" x14ac:dyDescent="0.2">
      <c r="C25" s="72"/>
      <c r="D25" s="72"/>
      <c r="E25" s="13"/>
    </row>
    <row r="26" spans="3:5" s="7" customFormat="1" ht="11.25" customHeight="1" x14ac:dyDescent="0.2">
      <c r="C26" s="72"/>
      <c r="D26" s="72"/>
      <c r="E26" s="13"/>
    </row>
    <row r="27" spans="3:5" s="7" customFormat="1" ht="11.25" customHeight="1" x14ac:dyDescent="0.2">
      <c r="C27" s="72"/>
      <c r="D27" s="72"/>
      <c r="E27" s="13"/>
    </row>
    <row r="28" spans="3:5" s="7" customFormat="1" ht="11.25" customHeight="1" x14ac:dyDescent="0.2">
      <c r="C28" s="72"/>
      <c r="D28" s="72"/>
      <c r="E28" s="13"/>
    </row>
    <row r="29" spans="3:5" s="7" customFormat="1" ht="11.25" customHeight="1" x14ac:dyDescent="0.2">
      <c r="C29" s="72"/>
      <c r="D29" s="72"/>
      <c r="E29" s="13"/>
    </row>
    <row r="30" spans="3:5" s="7" customFormat="1" ht="11.25" customHeight="1" x14ac:dyDescent="0.2">
      <c r="C30" s="72"/>
      <c r="D30" s="72"/>
      <c r="E30" s="13"/>
    </row>
    <row r="31" spans="3:5" s="7" customFormat="1" ht="11.25" customHeight="1" x14ac:dyDescent="0.2">
      <c r="C31" s="72"/>
      <c r="D31" s="72"/>
      <c r="E31" s="13"/>
    </row>
    <row r="32" spans="3:5" s="7" customFormat="1" ht="11.25" customHeight="1" x14ac:dyDescent="0.2">
      <c r="C32" s="72"/>
      <c r="D32" s="72"/>
      <c r="E32" s="13"/>
    </row>
    <row r="33" spans="3:5" s="7" customFormat="1" ht="11.25" customHeight="1" x14ac:dyDescent="0.2">
      <c r="C33" s="72"/>
      <c r="D33" s="72"/>
      <c r="E33" s="13"/>
    </row>
    <row r="34" spans="3:5" s="7" customFormat="1" ht="11.25" customHeight="1" x14ac:dyDescent="0.2">
      <c r="C34" s="72"/>
      <c r="D34" s="72"/>
      <c r="E34" s="13"/>
    </row>
    <row r="35" spans="3:5" s="7" customFormat="1" ht="11.25" customHeight="1" x14ac:dyDescent="0.2">
      <c r="C35" s="72"/>
      <c r="D35" s="72"/>
      <c r="E35" s="13"/>
    </row>
    <row r="36" spans="3:5" s="7" customFormat="1" ht="11.25" customHeight="1" x14ac:dyDescent="0.2">
      <c r="C36" s="72"/>
      <c r="D36" s="72"/>
      <c r="E36" s="13"/>
    </row>
    <row r="37" spans="3:5" s="7" customFormat="1" ht="11.25" customHeight="1" x14ac:dyDescent="0.2">
      <c r="C37" s="72"/>
      <c r="D37" s="72"/>
      <c r="E37" s="13"/>
    </row>
    <row r="38" spans="3:5" s="7" customFormat="1" ht="11.25" customHeight="1" x14ac:dyDescent="0.2">
      <c r="C38" s="72"/>
      <c r="D38" s="72"/>
      <c r="E38" s="13"/>
    </row>
    <row r="39" spans="3:5" s="7" customFormat="1" ht="11.25" customHeight="1" x14ac:dyDescent="0.2">
      <c r="C39" s="72"/>
      <c r="D39" s="72"/>
      <c r="E39" s="13"/>
    </row>
    <row r="40" spans="3:5" s="7" customFormat="1" ht="11.25" customHeight="1" x14ac:dyDescent="0.2">
      <c r="C40" s="72"/>
      <c r="D40" s="72"/>
      <c r="E40" s="13"/>
    </row>
    <row r="41" spans="3:5" s="7" customFormat="1" ht="11.25" customHeight="1" x14ac:dyDescent="0.2">
      <c r="C41" s="72"/>
      <c r="D41" s="72"/>
      <c r="E41" s="13"/>
    </row>
    <row r="42" spans="3:5" s="7" customFormat="1" ht="11.25" customHeight="1" x14ac:dyDescent="0.2">
      <c r="C42" s="72"/>
      <c r="D42" s="72"/>
      <c r="E42" s="13"/>
    </row>
    <row r="43" spans="3:5" s="7" customFormat="1" ht="11.25" customHeight="1" x14ac:dyDescent="0.2">
      <c r="C43" s="72"/>
      <c r="D43" s="72"/>
      <c r="E43" s="13"/>
    </row>
    <row r="44" spans="3:5" s="7" customFormat="1" ht="11.25" customHeight="1" x14ac:dyDescent="0.2">
      <c r="C44" s="72"/>
      <c r="D44" s="72"/>
      <c r="E44" s="13"/>
    </row>
    <row r="45" spans="3:5" s="7" customFormat="1" ht="11.25" customHeight="1" x14ac:dyDescent="0.2">
      <c r="C45" s="72"/>
      <c r="D45" s="72"/>
      <c r="E45" s="13"/>
    </row>
    <row r="46" spans="3:5" s="7" customFormat="1" ht="11.25" customHeight="1" x14ac:dyDescent="0.2">
      <c r="C46" s="72"/>
      <c r="D46" s="72"/>
      <c r="E46" s="13"/>
    </row>
    <row r="47" spans="3:5" s="7" customFormat="1" ht="11.25" customHeight="1" x14ac:dyDescent="0.2">
      <c r="C47" s="72"/>
      <c r="D47" s="72"/>
      <c r="E47" s="13"/>
    </row>
    <row r="48" spans="3:5" s="7" customFormat="1" ht="11.25" customHeight="1" x14ac:dyDescent="0.2">
      <c r="C48" s="72"/>
      <c r="D48" s="72"/>
      <c r="E48" s="13"/>
    </row>
    <row r="49" spans="3:5" s="7" customFormat="1" ht="11.25" customHeight="1" x14ac:dyDescent="0.2">
      <c r="C49" s="72"/>
      <c r="D49" s="72"/>
      <c r="E49" s="13"/>
    </row>
    <row r="50" spans="3:5" s="7" customFormat="1" ht="11.25" customHeight="1" x14ac:dyDescent="0.2">
      <c r="C50" s="72"/>
      <c r="D50" s="72"/>
      <c r="E50" s="13"/>
    </row>
    <row r="51" spans="3:5" s="7" customFormat="1" ht="11.25" customHeight="1" x14ac:dyDescent="0.2">
      <c r="C51" s="72"/>
      <c r="D51" s="72"/>
      <c r="E51" s="13"/>
    </row>
    <row r="52" spans="3:5" s="7" customFormat="1" ht="11.25" customHeight="1" x14ac:dyDescent="0.2">
      <c r="C52" s="72"/>
      <c r="D52" s="72"/>
      <c r="E52" s="13"/>
    </row>
    <row r="53" spans="3:5" s="7" customFormat="1" ht="11.25" customHeight="1" x14ac:dyDescent="0.2">
      <c r="C53" s="72"/>
      <c r="D53" s="72"/>
      <c r="E53" s="13"/>
    </row>
    <row r="54" spans="3:5" s="7" customFormat="1" ht="11.25" customHeight="1" x14ac:dyDescent="0.2">
      <c r="C54" s="72"/>
      <c r="D54" s="72"/>
      <c r="E54" s="13"/>
    </row>
    <row r="55" spans="3:5" s="7" customFormat="1" ht="11.25" customHeight="1" x14ac:dyDescent="0.2">
      <c r="C55" s="72"/>
      <c r="D55" s="72"/>
      <c r="E55" s="13"/>
    </row>
    <row r="56" spans="3:5" s="7" customFormat="1" ht="11.25" customHeight="1" x14ac:dyDescent="0.2">
      <c r="C56" s="72"/>
      <c r="D56" s="72"/>
      <c r="E56" s="13"/>
    </row>
    <row r="57" spans="3:5" s="7" customFormat="1" ht="11.25" customHeight="1" x14ac:dyDescent="0.2">
      <c r="C57" s="72"/>
      <c r="D57" s="72"/>
      <c r="E57" s="13"/>
    </row>
    <row r="58" spans="3:5" s="7" customFormat="1" ht="11.25" customHeight="1" x14ac:dyDescent="0.2">
      <c r="C58" s="72"/>
      <c r="D58" s="72"/>
      <c r="E58" s="13"/>
    </row>
    <row r="59" spans="3:5" s="7" customFormat="1" ht="11.25" customHeight="1" x14ac:dyDescent="0.2">
      <c r="C59" s="72"/>
      <c r="D59" s="72"/>
      <c r="E59" s="13"/>
    </row>
    <row r="60" spans="3:5" s="7" customFormat="1" ht="11.25" customHeight="1" x14ac:dyDescent="0.2">
      <c r="C60" s="72"/>
      <c r="D60" s="72"/>
      <c r="E60" s="13"/>
    </row>
    <row r="61" spans="3:5" s="7" customFormat="1" ht="11.25" customHeight="1" x14ac:dyDescent="0.2">
      <c r="C61" s="72"/>
      <c r="D61" s="72"/>
      <c r="E61" s="13"/>
    </row>
    <row r="62" spans="3:5" s="7" customFormat="1" ht="11.25" customHeight="1" x14ac:dyDescent="0.2">
      <c r="C62" s="72"/>
      <c r="D62" s="72"/>
      <c r="E62" s="13"/>
    </row>
    <row r="63" spans="3:5" s="7" customFormat="1" ht="11.25" customHeight="1" x14ac:dyDescent="0.2">
      <c r="C63" s="72"/>
      <c r="D63" s="72"/>
      <c r="E63" s="13"/>
    </row>
    <row r="64" spans="3:5" s="7" customFormat="1" ht="11.25" customHeight="1" x14ac:dyDescent="0.2">
      <c r="C64" s="72"/>
      <c r="D64" s="72"/>
      <c r="E64" s="13"/>
    </row>
    <row r="65" spans="3:5" s="7" customFormat="1" ht="11.25" customHeight="1" x14ac:dyDescent="0.2">
      <c r="C65" s="72"/>
      <c r="D65" s="72"/>
      <c r="E65" s="13"/>
    </row>
    <row r="66" spans="3:5" s="7" customFormat="1" ht="11.25" customHeight="1" x14ac:dyDescent="0.2">
      <c r="C66" s="72"/>
      <c r="D66" s="72"/>
      <c r="E66" s="13"/>
    </row>
    <row r="67" spans="3:5" s="7" customFormat="1" ht="11.25" customHeight="1" x14ac:dyDescent="0.2">
      <c r="C67" s="72"/>
      <c r="D67" s="72"/>
      <c r="E67" s="13"/>
    </row>
    <row r="68" spans="3:5" s="7" customFormat="1" ht="11.25" customHeight="1" x14ac:dyDescent="0.2">
      <c r="C68" s="72"/>
      <c r="D68" s="72"/>
      <c r="E68" s="13"/>
    </row>
    <row r="69" spans="3:5" s="7" customFormat="1" ht="11.25" customHeight="1" x14ac:dyDescent="0.2">
      <c r="C69" s="72"/>
      <c r="D69" s="72"/>
      <c r="E69" s="13"/>
    </row>
    <row r="70" spans="3:5" s="7" customFormat="1" ht="11.25" customHeight="1" x14ac:dyDescent="0.2">
      <c r="C70" s="72"/>
      <c r="D70" s="72"/>
      <c r="E70" s="13"/>
    </row>
    <row r="71" spans="3:5" s="7" customFormat="1" ht="11.25" customHeight="1" x14ac:dyDescent="0.2">
      <c r="C71" s="72"/>
      <c r="D71" s="72"/>
      <c r="E71" s="13"/>
    </row>
    <row r="72" spans="3:5" s="7" customFormat="1" ht="11.25" customHeight="1" x14ac:dyDescent="0.2">
      <c r="C72" s="72"/>
      <c r="D72" s="72"/>
      <c r="E72" s="13"/>
    </row>
    <row r="73" spans="3:5" s="7" customFormat="1" ht="11.25" customHeight="1" x14ac:dyDescent="0.2">
      <c r="C73" s="72"/>
      <c r="D73" s="72"/>
      <c r="E73" s="13"/>
    </row>
    <row r="74" spans="3:5" s="7" customFormat="1" ht="11.25" customHeight="1" x14ac:dyDescent="0.2">
      <c r="C74" s="72"/>
      <c r="D74" s="72"/>
      <c r="E74" s="13"/>
    </row>
    <row r="75" spans="3:5" s="7" customFormat="1" ht="11.25" customHeight="1" x14ac:dyDescent="0.2">
      <c r="C75" s="72"/>
      <c r="D75" s="72"/>
      <c r="E75" s="13"/>
    </row>
    <row r="76" spans="3:5" s="7" customFormat="1" ht="11.25" customHeight="1" x14ac:dyDescent="0.2">
      <c r="C76" s="72"/>
      <c r="D76" s="72"/>
      <c r="E76" s="13"/>
    </row>
    <row r="77" spans="3:5" s="7" customFormat="1" ht="11.25" customHeight="1" x14ac:dyDescent="0.2">
      <c r="C77" s="72"/>
      <c r="D77" s="72"/>
      <c r="E77" s="13"/>
    </row>
    <row r="78" spans="3:5" s="7" customFormat="1" ht="11.25" customHeight="1" x14ac:dyDescent="0.2">
      <c r="C78" s="72"/>
      <c r="D78" s="72"/>
      <c r="E78" s="13"/>
    </row>
    <row r="79" spans="3:5" s="7" customFormat="1" ht="11.25" customHeight="1" x14ac:dyDescent="0.2">
      <c r="C79" s="72"/>
      <c r="D79" s="72"/>
      <c r="E79" s="13"/>
    </row>
    <row r="80" spans="3:5" s="7" customFormat="1" ht="11.25" customHeight="1" x14ac:dyDescent="0.2">
      <c r="C80" s="72"/>
      <c r="D80" s="72"/>
      <c r="E80" s="13"/>
    </row>
    <row r="81" spans="3:5" s="7" customFormat="1" ht="11.25" customHeight="1" x14ac:dyDescent="0.2">
      <c r="C81" s="72"/>
      <c r="D81" s="72"/>
      <c r="E81" s="13"/>
    </row>
    <row r="82" spans="3:5" s="7" customFormat="1" ht="11.25" customHeight="1" x14ac:dyDescent="0.2">
      <c r="C82" s="72"/>
      <c r="D82" s="72"/>
      <c r="E82" s="13"/>
    </row>
    <row r="83" spans="3:5" s="7" customFormat="1" ht="11.25" customHeight="1" x14ac:dyDescent="0.2">
      <c r="C83" s="72"/>
      <c r="D83" s="72"/>
      <c r="E83" s="13"/>
    </row>
    <row r="84" spans="3:5" s="7" customFormat="1" ht="11.25" customHeight="1" x14ac:dyDescent="0.2">
      <c r="C84" s="72"/>
      <c r="D84" s="72"/>
      <c r="E84" s="13"/>
    </row>
    <row r="85" spans="3:5" s="7" customFormat="1" ht="11.25" customHeight="1" x14ac:dyDescent="0.2">
      <c r="C85" s="72"/>
      <c r="D85" s="72"/>
      <c r="E85" s="13"/>
    </row>
    <row r="86" spans="3:5" s="7" customFormat="1" ht="11.25" customHeight="1" x14ac:dyDescent="0.2">
      <c r="C86" s="72"/>
      <c r="D86" s="72"/>
      <c r="E86" s="13"/>
    </row>
    <row r="87" spans="3:5" s="7" customFormat="1" ht="11.25" customHeight="1" x14ac:dyDescent="0.2">
      <c r="C87" s="72"/>
      <c r="D87" s="72"/>
      <c r="E87" s="13"/>
    </row>
    <row r="88" spans="3:5" s="7" customFormat="1" ht="11.25" customHeight="1" x14ac:dyDescent="0.2">
      <c r="C88" s="72"/>
      <c r="D88" s="72"/>
      <c r="E88" s="13"/>
    </row>
    <row r="89" spans="3:5" s="7" customFormat="1" ht="11.25" customHeight="1" x14ac:dyDescent="0.2">
      <c r="C89" s="72"/>
      <c r="D89" s="72"/>
      <c r="E89" s="13"/>
    </row>
    <row r="90" spans="3:5" s="7" customFormat="1" ht="11.25" customHeight="1" x14ac:dyDescent="0.2">
      <c r="C90" s="72"/>
      <c r="D90" s="72"/>
      <c r="E90" s="13"/>
    </row>
    <row r="91" spans="3:5" s="7" customFormat="1" ht="11.25" customHeight="1" x14ac:dyDescent="0.2">
      <c r="C91" s="72"/>
      <c r="D91" s="72"/>
      <c r="E91" s="13"/>
    </row>
    <row r="92" spans="3:5" s="7" customFormat="1" ht="11.25" customHeight="1" x14ac:dyDescent="0.2">
      <c r="C92" s="72"/>
      <c r="D92" s="72"/>
      <c r="E92" s="13"/>
    </row>
    <row r="93" spans="3:5" s="7" customFormat="1" ht="11.25" customHeight="1" x14ac:dyDescent="0.2">
      <c r="C93" s="72"/>
      <c r="D93" s="72"/>
      <c r="E93" s="13"/>
    </row>
    <row r="94" spans="3:5" s="7" customFormat="1" ht="11.25" customHeight="1" x14ac:dyDescent="0.2">
      <c r="C94" s="72"/>
      <c r="D94" s="72"/>
      <c r="E94" s="13"/>
    </row>
    <row r="95" spans="3:5" s="7" customFormat="1" ht="11.25" customHeight="1" x14ac:dyDescent="0.2">
      <c r="C95" s="72"/>
      <c r="D95" s="72"/>
      <c r="E95" s="13"/>
    </row>
    <row r="96" spans="3:5" s="7" customFormat="1" ht="11.25" customHeight="1" x14ac:dyDescent="0.2">
      <c r="C96" s="72"/>
      <c r="D96" s="72"/>
      <c r="E96" s="13"/>
    </row>
    <row r="97" spans="3:5" s="7" customFormat="1" ht="11.25" customHeight="1" x14ac:dyDescent="0.2">
      <c r="C97" s="72"/>
      <c r="D97" s="72"/>
      <c r="E97" s="13"/>
    </row>
    <row r="98" spans="3:5" s="7" customFormat="1" ht="11.25" customHeight="1" x14ac:dyDescent="0.2">
      <c r="C98" s="72"/>
      <c r="D98" s="72"/>
      <c r="E98" s="13"/>
    </row>
    <row r="99" spans="3:5" s="7" customFormat="1" ht="11.25" customHeight="1" x14ac:dyDescent="0.2">
      <c r="C99" s="72"/>
      <c r="D99" s="72"/>
      <c r="E99" s="13"/>
    </row>
    <row r="100" spans="3:5" s="7" customFormat="1" ht="11.25" customHeight="1" x14ac:dyDescent="0.2">
      <c r="C100" s="72"/>
      <c r="D100" s="72"/>
      <c r="E100" s="13"/>
    </row>
    <row r="101" spans="3:5" s="7" customFormat="1" ht="11.25" customHeight="1" x14ac:dyDescent="0.2">
      <c r="C101" s="72"/>
      <c r="D101" s="72"/>
      <c r="E101" s="13"/>
    </row>
    <row r="102" spans="3:5" s="7" customFormat="1" ht="11.25" customHeight="1" x14ac:dyDescent="0.2">
      <c r="C102" s="72"/>
      <c r="D102" s="72"/>
      <c r="E102" s="13"/>
    </row>
    <row r="103" spans="3:5" s="7" customFormat="1" ht="11.25" customHeight="1" x14ac:dyDescent="0.2">
      <c r="C103" s="72"/>
      <c r="D103" s="72"/>
      <c r="E103" s="13"/>
    </row>
    <row r="104" spans="3:5" s="7" customFormat="1" ht="11.25" customHeight="1" x14ac:dyDescent="0.2">
      <c r="C104" s="72"/>
      <c r="D104" s="72"/>
      <c r="E104" s="13"/>
    </row>
    <row r="105" spans="3:5" s="7" customFormat="1" ht="11.25" customHeight="1" x14ac:dyDescent="0.2">
      <c r="C105" s="72"/>
      <c r="D105" s="72"/>
      <c r="E105" s="13"/>
    </row>
    <row r="106" spans="3:5" s="7" customFormat="1" ht="11.25" customHeight="1" x14ac:dyDescent="0.2">
      <c r="C106" s="72"/>
      <c r="D106" s="72"/>
      <c r="E106" s="13"/>
    </row>
    <row r="107" spans="3:5" s="7" customFormat="1" ht="11.25" customHeight="1" x14ac:dyDescent="0.2">
      <c r="C107" s="72"/>
      <c r="D107" s="72"/>
      <c r="E107" s="13"/>
    </row>
    <row r="108" spans="3:5" s="7" customFormat="1" ht="11.25" customHeight="1" x14ac:dyDescent="0.2">
      <c r="C108" s="72"/>
      <c r="D108" s="72"/>
      <c r="E108" s="13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dimension ref="A1:G129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1796875" style="51" customWidth="1"/>
    <col min="3" max="7" width="10.90625" style="51"/>
  </cols>
  <sheetData>
    <row r="1" spans="2:7" ht="11.25" customHeight="1" x14ac:dyDescent="0.35"/>
    <row r="2" spans="2:7" ht="30.75" customHeight="1" x14ac:dyDescent="0.35">
      <c r="B2" s="15" t="s">
        <v>126</v>
      </c>
    </row>
    <row r="3" spans="2:7" ht="12.75" customHeight="1" x14ac:dyDescent="0.35"/>
    <row r="4" spans="2:7" s="7" customFormat="1" ht="11.25" customHeight="1" thickBot="1" x14ac:dyDescent="0.25">
      <c r="B4" s="170" t="s">
        <v>121</v>
      </c>
      <c r="C4" s="191" t="s">
        <v>234</v>
      </c>
      <c r="D4" s="191" t="s">
        <v>235</v>
      </c>
      <c r="E4" s="191" t="s">
        <v>236</v>
      </c>
      <c r="F4" s="191" t="s">
        <v>237</v>
      </c>
      <c r="G4" s="191" t="s">
        <v>238</v>
      </c>
    </row>
    <row r="5" spans="2:7" s="7" customFormat="1" ht="11.25" customHeight="1" x14ac:dyDescent="0.2">
      <c r="B5" s="109" t="s">
        <v>19</v>
      </c>
      <c r="C5" s="94">
        <v>609727</v>
      </c>
      <c r="D5" s="94">
        <v>429886</v>
      </c>
      <c r="E5" s="94">
        <v>453338</v>
      </c>
      <c r="F5" s="94">
        <v>365895</v>
      </c>
      <c r="G5" s="157">
        <v>2417881</v>
      </c>
    </row>
    <row r="6" spans="2:7" s="7" customFormat="1" ht="11.25" customHeight="1" x14ac:dyDescent="0.2">
      <c r="B6" s="40" t="s">
        <v>6</v>
      </c>
      <c r="C6" s="76">
        <v>2084006</v>
      </c>
      <c r="D6" s="76">
        <v>1792328</v>
      </c>
      <c r="E6" s="76">
        <v>2023651</v>
      </c>
      <c r="F6" s="76">
        <v>2138140</v>
      </c>
      <c r="G6" s="58">
        <v>4420123</v>
      </c>
    </row>
    <row r="7" spans="2:7" s="7" customFormat="1" ht="11.25" customHeight="1" x14ac:dyDescent="0.2">
      <c r="B7" s="100" t="s">
        <v>127</v>
      </c>
      <c r="C7" s="95">
        <f>+C5+C6</f>
        <v>2693733</v>
      </c>
      <c r="D7" s="95">
        <f>+D5+D6</f>
        <v>2222214</v>
      </c>
      <c r="E7" s="95">
        <f t="shared" ref="E7:G7" si="0">+E5+E6</f>
        <v>2476989</v>
      </c>
      <c r="F7" s="95">
        <f t="shared" si="0"/>
        <v>2504035</v>
      </c>
      <c r="G7" s="192">
        <f t="shared" si="0"/>
        <v>6838004</v>
      </c>
    </row>
    <row r="8" spans="2:7" s="7" customFormat="1" ht="11.25" customHeight="1" x14ac:dyDescent="0.2">
      <c r="B8" s="40" t="s">
        <v>42</v>
      </c>
      <c r="C8" s="76">
        <v>516221</v>
      </c>
      <c r="D8" s="76">
        <v>428210</v>
      </c>
      <c r="E8" s="76">
        <v>372350</v>
      </c>
      <c r="F8" s="76">
        <v>621644</v>
      </c>
      <c r="G8" s="58">
        <v>1655322</v>
      </c>
    </row>
    <row r="9" spans="2:7" s="7" customFormat="1" ht="11.25" customHeight="1" x14ac:dyDescent="0.2">
      <c r="B9" s="109" t="s">
        <v>34</v>
      </c>
      <c r="C9" s="94">
        <v>1035028</v>
      </c>
      <c r="D9" s="94">
        <v>868843</v>
      </c>
      <c r="E9" s="94">
        <v>1187301</v>
      </c>
      <c r="F9" s="94">
        <v>1043699</v>
      </c>
      <c r="G9" s="157">
        <v>4140093</v>
      </c>
    </row>
    <row r="10" spans="2:7" s="7" customFormat="1" ht="11.25" customHeight="1" x14ac:dyDescent="0.2">
      <c r="B10" s="38" t="s">
        <v>128</v>
      </c>
      <c r="C10" s="97">
        <f>+C8+C9</f>
        <v>1551249</v>
      </c>
      <c r="D10" s="97">
        <f>+D8+D9</f>
        <v>1297053</v>
      </c>
      <c r="E10" s="97">
        <f t="shared" ref="E10:G10" si="1">+E8+E9</f>
        <v>1559651</v>
      </c>
      <c r="F10" s="97">
        <f t="shared" si="1"/>
        <v>1665343</v>
      </c>
      <c r="G10" s="193">
        <f t="shared" si="1"/>
        <v>5795415</v>
      </c>
    </row>
    <row r="11" spans="2:7" s="7" customFormat="1" ht="21" customHeight="1" x14ac:dyDescent="0.2">
      <c r="B11" s="194" t="s">
        <v>129</v>
      </c>
      <c r="C11" s="94">
        <v>474903</v>
      </c>
      <c r="D11" s="94">
        <v>387693</v>
      </c>
      <c r="E11" s="94">
        <v>336149</v>
      </c>
      <c r="F11" s="94">
        <v>274820</v>
      </c>
      <c r="G11" s="157">
        <v>186365</v>
      </c>
    </row>
    <row r="12" spans="2:7" s="7" customFormat="1" ht="11.25" customHeight="1" x14ac:dyDescent="0.2">
      <c r="B12" s="24" t="s">
        <v>130</v>
      </c>
      <c r="C12" s="76">
        <v>667581</v>
      </c>
      <c r="D12" s="76">
        <v>537468</v>
      </c>
      <c r="E12" s="76">
        <v>581189</v>
      </c>
      <c r="F12" s="76">
        <v>563872</v>
      </c>
      <c r="G12" s="58">
        <v>856224</v>
      </c>
    </row>
    <row r="13" spans="2:7" s="7" customFormat="1" ht="11.25" customHeight="1" x14ac:dyDescent="0.2">
      <c r="B13" s="100" t="s">
        <v>131</v>
      </c>
      <c r="C13" s="95">
        <f>+C11+C12</f>
        <v>1142484</v>
      </c>
      <c r="D13" s="95">
        <f>+D11+D12</f>
        <v>925161</v>
      </c>
      <c r="E13" s="95">
        <f t="shared" ref="E13:G13" si="2">+E11+E12</f>
        <v>917338</v>
      </c>
      <c r="F13" s="95">
        <f t="shared" si="2"/>
        <v>838692</v>
      </c>
      <c r="G13" s="192">
        <f t="shared" si="2"/>
        <v>1042589</v>
      </c>
    </row>
    <row r="14" spans="2:7" s="7" customFormat="1" ht="11.25" customHeight="1" x14ac:dyDescent="0.2">
      <c r="B14" s="23" t="s">
        <v>132</v>
      </c>
      <c r="C14" s="97">
        <f>+C10+C13</f>
        <v>2693733</v>
      </c>
      <c r="D14" s="97">
        <f>+D10+D13</f>
        <v>2222214</v>
      </c>
      <c r="E14" s="97">
        <f t="shared" ref="E14:G14" si="3">+E10+E13</f>
        <v>2476989</v>
      </c>
      <c r="F14" s="97">
        <f t="shared" si="3"/>
        <v>2504035</v>
      </c>
      <c r="G14" s="193">
        <f t="shared" si="3"/>
        <v>6838004</v>
      </c>
    </row>
    <row r="15" spans="2:7" s="7" customFormat="1" ht="11.25" customHeight="1" x14ac:dyDescent="0.25">
      <c r="B15" s="51"/>
      <c r="C15" s="51"/>
      <c r="D15" s="51"/>
      <c r="E15" s="51"/>
      <c r="F15" s="51"/>
      <c r="G15" s="51"/>
    </row>
    <row r="16" spans="2:7" s="7" customFormat="1" ht="11.25" customHeight="1" x14ac:dyDescent="0.25">
      <c r="B16" s="51"/>
      <c r="C16" s="51"/>
      <c r="D16" s="51"/>
      <c r="E16" s="51"/>
      <c r="F16" s="51"/>
      <c r="G16" s="51"/>
    </row>
    <row r="17" spans="2:7" s="7" customFormat="1" ht="11.5" x14ac:dyDescent="0.25">
      <c r="B17" s="15" t="s">
        <v>133</v>
      </c>
      <c r="C17" s="51"/>
      <c r="D17" s="51"/>
      <c r="E17" s="51"/>
      <c r="F17" s="51"/>
      <c r="G17" s="51"/>
    </row>
    <row r="18" spans="2:7" s="7" customFormat="1" ht="11.25" customHeight="1" x14ac:dyDescent="0.25">
      <c r="B18" s="51"/>
      <c r="C18" s="51"/>
      <c r="D18" s="51"/>
      <c r="E18" s="51"/>
      <c r="F18" s="51"/>
      <c r="G18" s="51"/>
    </row>
    <row r="19" spans="2:7" s="7" customFormat="1" ht="11.25" customHeight="1" thickBot="1" x14ac:dyDescent="0.25">
      <c r="B19" s="170" t="s">
        <v>121</v>
      </c>
      <c r="C19" s="191" t="s">
        <v>234</v>
      </c>
      <c r="D19" s="191" t="s">
        <v>235</v>
      </c>
      <c r="E19" s="191" t="s">
        <v>236</v>
      </c>
      <c r="F19" s="191" t="s">
        <v>237</v>
      </c>
      <c r="G19" s="191" t="s">
        <v>238</v>
      </c>
    </row>
    <row r="20" spans="2:7" s="7" customFormat="1" ht="11.25" customHeight="1" x14ac:dyDescent="0.2">
      <c r="B20" s="109" t="s">
        <v>51</v>
      </c>
      <c r="C20" s="94">
        <f>+IS!C10</f>
        <v>95095</v>
      </c>
      <c r="D20" s="94">
        <f>+IS!D10</f>
        <v>80181</v>
      </c>
      <c r="E20" s="101">
        <v>88.825999999999993</v>
      </c>
      <c r="F20" s="101">
        <v>52.561999999999998</v>
      </c>
      <c r="G20" s="101">
        <v>117.821</v>
      </c>
    </row>
    <row r="21" spans="2:7" s="7" customFormat="1" ht="11.25" customHeight="1" x14ac:dyDescent="0.2">
      <c r="B21" s="38" t="s">
        <v>105</v>
      </c>
      <c r="C21" s="97">
        <f>+IS!C17</f>
        <v>206385</v>
      </c>
      <c r="D21" s="97">
        <f>+IS!D17</f>
        <v>-52810</v>
      </c>
      <c r="E21" s="195">
        <v>205.92099999999999</v>
      </c>
      <c r="F21" s="195">
        <v>82.019000000000005</v>
      </c>
      <c r="G21" s="195">
        <v>55.716999999999999</v>
      </c>
    </row>
    <row r="22" spans="2:7" s="7" customFormat="1" ht="11.25" customHeight="1" x14ac:dyDescent="0.2">
      <c r="B22" s="194" t="s">
        <v>178</v>
      </c>
      <c r="C22" s="94">
        <f>+IS!C18</f>
        <v>19873</v>
      </c>
      <c r="D22" s="94">
        <f>+IS!D18</f>
        <v>2528</v>
      </c>
      <c r="E22" s="101">
        <v>377</v>
      </c>
      <c r="F22" s="101">
        <v>-4.4660000000000002</v>
      </c>
      <c r="G22" s="101">
        <v>-9.1370000000000005</v>
      </c>
    </row>
    <row r="23" spans="2:7" s="7" customFormat="1" ht="11.25" customHeight="1" x14ac:dyDescent="0.2">
      <c r="B23" s="24" t="s">
        <v>239</v>
      </c>
      <c r="C23" s="76">
        <f>+IS!C19</f>
        <v>226258</v>
      </c>
      <c r="D23" s="76">
        <f>+IS!D19</f>
        <v>-50282</v>
      </c>
      <c r="E23" s="130">
        <v>206.298</v>
      </c>
      <c r="F23" s="130">
        <v>77.552999999999997</v>
      </c>
      <c r="G23" s="130">
        <v>46.58</v>
      </c>
    </row>
    <row r="24" spans="2:7" s="7" customFormat="1" ht="11.25" customHeight="1" x14ac:dyDescent="0.2">
      <c r="B24" s="194" t="s">
        <v>60</v>
      </c>
      <c r="C24" s="94">
        <f>+IS!C20</f>
        <v>8662</v>
      </c>
      <c r="D24" s="94">
        <f>+IS!D20</f>
        <v>3419</v>
      </c>
      <c r="E24" s="101">
        <v>50.534999999999997</v>
      </c>
      <c r="F24" s="101">
        <v>-8.4139999999999997</v>
      </c>
      <c r="G24" s="101">
        <v>-118.736</v>
      </c>
    </row>
    <row r="25" spans="2:7" s="7" customFormat="1" ht="11.25" customHeight="1" x14ac:dyDescent="0.2">
      <c r="B25" s="24" t="s">
        <v>164</v>
      </c>
      <c r="C25" s="76">
        <f>+IS!C21</f>
        <v>-18679</v>
      </c>
      <c r="D25" s="76">
        <f>+IS!D21</f>
        <v>-36649</v>
      </c>
      <c r="E25" s="130">
        <v>256.83300000000003</v>
      </c>
      <c r="F25" s="130">
        <v>69.138999999999996</v>
      </c>
      <c r="G25" s="130">
        <v>-72.156000000000006</v>
      </c>
    </row>
    <row r="26" spans="2:7" s="7" customFormat="1" ht="11.25" customHeight="1" x14ac:dyDescent="0.2">
      <c r="B26" s="194" t="s">
        <v>94</v>
      </c>
      <c r="C26" s="94">
        <f>+IS!C22</f>
        <v>-124628</v>
      </c>
      <c r="D26" s="94">
        <f>+IS!D22</f>
        <v>24085</v>
      </c>
      <c r="E26" s="101">
        <v>-26.138999999999999</v>
      </c>
      <c r="F26" s="101">
        <v>-37.718000000000004</v>
      </c>
      <c r="G26" s="101">
        <v>-18.731000000000002</v>
      </c>
    </row>
    <row r="27" spans="2:7" s="7" customFormat="1" ht="11.25" customHeight="1" x14ac:dyDescent="0.2">
      <c r="B27" s="24" t="s">
        <v>179</v>
      </c>
      <c r="C27" s="76">
        <f>+IS!C23</f>
        <v>68277</v>
      </c>
      <c r="D27" s="76">
        <f>+IS!D23</f>
        <v>36540</v>
      </c>
      <c r="E27" s="130">
        <v>230.69399999999999</v>
      </c>
      <c r="F27" s="130">
        <v>31.420999999999999</v>
      </c>
      <c r="G27" s="130">
        <v>-90.887</v>
      </c>
    </row>
    <row r="28" spans="2:7" s="7" customFormat="1" ht="11.25" customHeight="1" x14ac:dyDescent="0.2">
      <c r="B28" s="194" t="s">
        <v>180</v>
      </c>
      <c r="C28" s="94" t="s">
        <v>1</v>
      </c>
      <c r="D28" s="94" t="s">
        <v>1</v>
      </c>
      <c r="E28" s="101" t="s">
        <v>1</v>
      </c>
      <c r="F28" s="101">
        <v>-61.290999999999997</v>
      </c>
      <c r="G28" s="101">
        <v>100.93300000000001</v>
      </c>
    </row>
    <row r="29" spans="2:7" s="7" customFormat="1" ht="11.25" customHeight="1" x14ac:dyDescent="0.2">
      <c r="B29" s="23" t="s">
        <v>95</v>
      </c>
      <c r="C29" s="97">
        <f>+IS!C27</f>
        <v>122205</v>
      </c>
      <c r="D29" s="97">
        <f>+IS!D27</f>
        <v>59907</v>
      </c>
      <c r="E29" s="195">
        <v>230.69399999999999</v>
      </c>
      <c r="F29" s="195">
        <v>-29.87</v>
      </c>
      <c r="G29" s="195">
        <v>10.039999999999999</v>
      </c>
    </row>
    <row r="30" spans="2:7" s="7" customFormat="1" ht="11.25" customHeight="1" x14ac:dyDescent="0.2">
      <c r="B30" s="194" t="s">
        <v>134</v>
      </c>
      <c r="C30" s="94">
        <f>+IS!C42</f>
        <v>98388</v>
      </c>
      <c r="D30" s="94">
        <f>+IS!D42</f>
        <v>30161</v>
      </c>
      <c r="E30" s="101">
        <v>99.034000000000006</v>
      </c>
      <c r="F30" s="101">
        <v>-39.24</v>
      </c>
      <c r="G30" s="101">
        <v>-33.223999999999997</v>
      </c>
    </row>
    <row r="31" spans="2:7" s="7" customFormat="1" ht="11.25" customHeight="1" x14ac:dyDescent="0.2">
      <c r="B31" s="24" t="s">
        <v>64</v>
      </c>
      <c r="C31" s="76">
        <f>+IS!C43</f>
        <v>162106</v>
      </c>
      <c r="D31" s="76">
        <f>+IS!D43</f>
        <v>21624</v>
      </c>
      <c r="E31" s="130">
        <v>58.576000000000001</v>
      </c>
      <c r="F31" s="130">
        <v>-47.767000000000003</v>
      </c>
      <c r="G31" s="130">
        <v>97.816000000000003</v>
      </c>
    </row>
    <row r="32" spans="2:7" s="7" customFormat="1" ht="11.5" x14ac:dyDescent="0.25">
      <c r="B32" s="51"/>
      <c r="C32" s="51"/>
      <c r="D32" s="51"/>
      <c r="E32" s="51"/>
      <c r="F32" s="51"/>
      <c r="G32" s="51"/>
    </row>
    <row r="33" spans="2:7" s="7" customFormat="1" ht="11.25" customHeight="1" x14ac:dyDescent="0.25">
      <c r="B33" s="51"/>
      <c r="C33" s="51"/>
      <c r="D33" s="51"/>
      <c r="E33" s="51"/>
      <c r="F33" s="51"/>
      <c r="G33" s="51"/>
    </row>
    <row r="34" spans="2:7" s="7" customFormat="1" ht="11.25" customHeight="1" x14ac:dyDescent="0.25">
      <c r="B34" s="15" t="s">
        <v>135</v>
      </c>
      <c r="C34" s="51"/>
      <c r="D34" s="51"/>
      <c r="E34" s="51"/>
      <c r="F34" s="51"/>
      <c r="G34" s="51"/>
    </row>
    <row r="35" spans="2:7" s="7" customFormat="1" ht="11.25" customHeight="1" x14ac:dyDescent="0.25">
      <c r="B35" s="51"/>
      <c r="C35" s="51"/>
      <c r="D35" s="51"/>
      <c r="E35" s="51"/>
      <c r="F35" s="51"/>
      <c r="G35" s="51"/>
    </row>
    <row r="36" spans="2:7" s="7" customFormat="1" ht="11.25" customHeight="1" thickBot="1" x14ac:dyDescent="0.25">
      <c r="B36" s="170" t="s">
        <v>121</v>
      </c>
      <c r="C36" s="191" t="s">
        <v>234</v>
      </c>
      <c r="D36" s="191" t="s">
        <v>235</v>
      </c>
      <c r="E36" s="191" t="s">
        <v>236</v>
      </c>
      <c r="F36" s="191" t="s">
        <v>237</v>
      </c>
      <c r="G36" s="191" t="s">
        <v>238</v>
      </c>
    </row>
    <row r="37" spans="2:7" s="7" customFormat="1" ht="11.25" customHeight="1" x14ac:dyDescent="0.2">
      <c r="B37" s="194" t="s">
        <v>240</v>
      </c>
      <c r="C37" s="94">
        <v>48767</v>
      </c>
      <c r="D37" s="94">
        <v>-1155</v>
      </c>
      <c r="E37" s="94">
        <v>62904</v>
      </c>
      <c r="F37" s="157">
        <v>29771</v>
      </c>
      <c r="G37" s="94">
        <v>242633</v>
      </c>
    </row>
    <row r="38" spans="2:7" s="7" customFormat="1" ht="11.25" customHeight="1" x14ac:dyDescent="0.2">
      <c r="B38" s="24" t="s">
        <v>149</v>
      </c>
      <c r="C38" s="76">
        <v>54287</v>
      </c>
      <c r="D38" s="76">
        <v>17131</v>
      </c>
      <c r="E38" s="76">
        <v>44908</v>
      </c>
      <c r="F38" s="58">
        <v>463041</v>
      </c>
      <c r="G38" s="76">
        <v>169328</v>
      </c>
    </row>
    <row r="39" spans="2:7" s="7" customFormat="1" ht="11.25" customHeight="1" x14ac:dyDescent="0.2">
      <c r="B39" s="194" t="s">
        <v>150</v>
      </c>
      <c r="C39" s="94">
        <v>-112495</v>
      </c>
      <c r="D39" s="94">
        <v>-102913</v>
      </c>
      <c r="E39" s="94">
        <v>-117858</v>
      </c>
      <c r="F39" s="157">
        <v>-418027</v>
      </c>
      <c r="G39" s="94">
        <v>-599401</v>
      </c>
    </row>
    <row r="40" spans="2:7" s="7" customFormat="1" ht="11.25" customHeight="1" x14ac:dyDescent="0.2">
      <c r="B40" s="23" t="s">
        <v>241</v>
      </c>
      <c r="C40" s="97">
        <f t="shared" ref="C40:G40" si="4">+C37+C38+C39</f>
        <v>-9441</v>
      </c>
      <c r="D40" s="97">
        <f t="shared" si="4"/>
        <v>-86937</v>
      </c>
      <c r="E40" s="97">
        <f t="shared" si="4"/>
        <v>-10046</v>
      </c>
      <c r="F40" s="193">
        <f t="shared" si="4"/>
        <v>74785</v>
      </c>
      <c r="G40" s="97">
        <f t="shared" si="4"/>
        <v>-187440</v>
      </c>
    </row>
    <row r="41" spans="2:7" s="7" customFormat="1" ht="11.25" customHeight="1" x14ac:dyDescent="0.25">
      <c r="B41" s="51"/>
      <c r="C41" s="51"/>
      <c r="D41" s="51"/>
      <c r="E41" s="51"/>
      <c r="F41" s="51"/>
      <c r="G41" s="51"/>
    </row>
    <row r="42" spans="2:7" s="7" customFormat="1" ht="11.25" customHeight="1" x14ac:dyDescent="0.25">
      <c r="B42" s="51"/>
      <c r="C42" s="51"/>
      <c r="D42" s="51"/>
      <c r="E42" s="51"/>
      <c r="F42" s="51"/>
      <c r="G42" s="51"/>
    </row>
    <row r="43" spans="2:7" s="7" customFormat="1" ht="11.25" customHeight="1" x14ac:dyDescent="0.25">
      <c r="B43" s="14" t="s">
        <v>136</v>
      </c>
      <c r="C43" s="51"/>
      <c r="D43" s="51"/>
      <c r="E43" s="51"/>
      <c r="F43" s="51"/>
      <c r="G43" s="51"/>
    </row>
    <row r="44" spans="2:7" s="7" customFormat="1" ht="11.25" customHeight="1" x14ac:dyDescent="0.25">
      <c r="B44" s="51"/>
      <c r="C44" s="51"/>
      <c r="D44" s="51"/>
      <c r="E44" s="51"/>
      <c r="F44" s="51"/>
      <c r="G44" s="51"/>
    </row>
    <row r="45" spans="2:7" s="7" customFormat="1" ht="11.25" customHeight="1" thickBot="1" x14ac:dyDescent="0.25">
      <c r="B45" s="170" t="s">
        <v>121</v>
      </c>
      <c r="C45" s="191" t="s">
        <v>234</v>
      </c>
      <c r="D45" s="191" t="s">
        <v>235</v>
      </c>
      <c r="E45" s="191" t="s">
        <v>236</v>
      </c>
      <c r="F45" s="191" t="s">
        <v>237</v>
      </c>
      <c r="G45" s="191" t="s">
        <v>238</v>
      </c>
    </row>
    <row r="46" spans="2:7" s="7" customFormat="1" ht="11.25" customHeight="1" x14ac:dyDescent="0.2">
      <c r="B46" s="194" t="s">
        <v>242</v>
      </c>
      <c r="C46" s="196">
        <f>+C5/C8</f>
        <v>1.1811355989004708</v>
      </c>
      <c r="D46" s="196">
        <f>+D5/D8</f>
        <v>1.0039139674458795</v>
      </c>
      <c r="E46" s="196">
        <f t="shared" ref="E46:G46" si="5">+E5/E8</f>
        <v>1.2175050355847992</v>
      </c>
      <c r="F46" s="196">
        <f t="shared" si="5"/>
        <v>0.58859250632194637</v>
      </c>
      <c r="G46" s="196">
        <f t="shared" si="5"/>
        <v>1.4606710960163642</v>
      </c>
    </row>
    <row r="47" spans="2:7" s="7" customFormat="1" ht="11.25" customHeight="1" x14ac:dyDescent="0.2">
      <c r="B47" s="24" t="s">
        <v>243</v>
      </c>
      <c r="C47" s="197">
        <f>+C13/C10</f>
        <v>0.73649298081739301</v>
      </c>
      <c r="D47" s="197">
        <f>+D13/D10</f>
        <v>0.713279256900065</v>
      </c>
      <c r="E47" s="197">
        <f t="shared" ref="E47:G47" si="6">+E13/E10</f>
        <v>0.58816876339642654</v>
      </c>
      <c r="F47" s="197">
        <f t="shared" si="6"/>
        <v>0.50361517116894239</v>
      </c>
      <c r="G47" s="197">
        <f t="shared" si="6"/>
        <v>0.17989893734961171</v>
      </c>
    </row>
    <row r="48" spans="2:7" s="7" customFormat="1" ht="13.5" x14ac:dyDescent="0.2">
      <c r="B48" s="194" t="s">
        <v>244</v>
      </c>
      <c r="C48" s="196">
        <f>+C6/C7</f>
        <v>0.77364980122380356</v>
      </c>
      <c r="D48" s="196">
        <f>+D6/D7</f>
        <v>0.80655058423716164</v>
      </c>
      <c r="E48" s="196">
        <f t="shared" ref="E48:G48" si="7">+E6/E7</f>
        <v>0.81698021266949505</v>
      </c>
      <c r="F48" s="196">
        <f t="shared" si="7"/>
        <v>0.85387784116436072</v>
      </c>
      <c r="G48" s="196">
        <f t="shared" si="7"/>
        <v>0.64640544228988461</v>
      </c>
    </row>
    <row r="49" spans="2:7" s="7" customFormat="1" ht="11.5" x14ac:dyDescent="0.25">
      <c r="B49" s="51"/>
      <c r="C49" s="51"/>
      <c r="D49" s="51"/>
      <c r="E49" s="51"/>
      <c r="F49" s="51"/>
      <c r="G49" s="51"/>
    </row>
    <row r="50" spans="2:7" s="7" customFormat="1" ht="11.25" customHeight="1" x14ac:dyDescent="0.25">
      <c r="B50" s="51"/>
      <c r="C50" s="51"/>
      <c r="D50" s="51"/>
      <c r="E50" s="51"/>
      <c r="F50" s="51"/>
      <c r="G50" s="51"/>
    </row>
    <row r="51" spans="2:7" s="7" customFormat="1" ht="11.25" customHeight="1" x14ac:dyDescent="0.25">
      <c r="B51" s="198" t="s">
        <v>137</v>
      </c>
      <c r="C51" s="51"/>
      <c r="D51" s="51"/>
      <c r="E51" s="51"/>
      <c r="F51" s="51"/>
      <c r="G51" s="51"/>
    </row>
    <row r="52" spans="2:7" s="7" customFormat="1" ht="11.5" x14ac:dyDescent="0.25">
      <c r="B52" s="198" t="s">
        <v>138</v>
      </c>
      <c r="C52" s="51"/>
      <c r="D52" s="51"/>
      <c r="E52" s="51"/>
      <c r="F52" s="51"/>
      <c r="G52" s="51"/>
    </row>
    <row r="53" spans="2:7" s="7" customFormat="1" ht="11.25" customHeight="1" x14ac:dyDescent="0.25">
      <c r="B53" s="198" t="s">
        <v>139</v>
      </c>
      <c r="C53" s="51"/>
      <c r="D53" s="51"/>
      <c r="E53" s="51"/>
      <c r="F53" s="51"/>
      <c r="G53" s="51"/>
    </row>
    <row r="54" spans="2:7" s="7" customFormat="1" ht="11.25" customHeight="1" x14ac:dyDescent="0.25">
      <c r="B54" s="51"/>
      <c r="C54" s="51"/>
      <c r="D54" s="51"/>
      <c r="E54" s="51"/>
      <c r="F54" s="51"/>
      <c r="G54" s="51"/>
    </row>
    <row r="55" spans="2:7" s="7" customFormat="1" ht="11.25" customHeight="1" x14ac:dyDescent="0.25">
      <c r="B55" s="51"/>
      <c r="C55" s="51"/>
      <c r="D55" s="51"/>
      <c r="E55" s="51"/>
      <c r="F55" s="51"/>
      <c r="G55" s="51"/>
    </row>
    <row r="56" spans="2:7" s="7" customFormat="1" ht="11.25" customHeight="1" x14ac:dyDescent="0.25">
      <c r="B56" s="51"/>
      <c r="C56" s="51"/>
      <c r="D56" s="51"/>
      <c r="E56" s="51"/>
      <c r="F56" s="51"/>
      <c r="G56" s="51"/>
    </row>
    <row r="57" spans="2:7" s="7" customFormat="1" ht="11.25" customHeight="1" x14ac:dyDescent="0.25">
      <c r="B57" s="51"/>
      <c r="C57" s="51"/>
      <c r="D57" s="51"/>
      <c r="E57" s="51"/>
      <c r="F57" s="51"/>
      <c r="G57" s="51"/>
    </row>
    <row r="58" spans="2:7" s="7" customFormat="1" ht="11.25" customHeight="1" x14ac:dyDescent="0.25">
      <c r="B58" s="51"/>
      <c r="C58" s="51"/>
      <c r="D58" s="51"/>
      <c r="E58" s="51"/>
      <c r="F58" s="51"/>
      <c r="G58" s="51"/>
    </row>
    <row r="59" spans="2:7" s="7" customFormat="1" ht="11.25" customHeight="1" x14ac:dyDescent="0.25">
      <c r="B59" s="51"/>
      <c r="C59" s="51"/>
      <c r="D59" s="51"/>
      <c r="E59" s="51"/>
      <c r="F59" s="51"/>
      <c r="G59" s="51"/>
    </row>
    <row r="60" spans="2:7" s="7" customFormat="1" ht="11.25" customHeight="1" x14ac:dyDescent="0.25">
      <c r="B60" s="51"/>
      <c r="C60" s="51"/>
      <c r="D60" s="51"/>
      <c r="E60" s="51"/>
      <c r="F60" s="51"/>
      <c r="G60" s="51"/>
    </row>
    <row r="61" spans="2:7" s="7" customFormat="1" ht="11.25" customHeight="1" x14ac:dyDescent="0.25">
      <c r="B61" s="51"/>
      <c r="C61" s="51"/>
      <c r="D61" s="51"/>
      <c r="E61" s="51"/>
      <c r="F61" s="51"/>
      <c r="G61" s="51"/>
    </row>
    <row r="62" spans="2:7" s="7" customFormat="1" ht="11.25" customHeight="1" x14ac:dyDescent="0.25">
      <c r="B62" s="51"/>
      <c r="C62" s="51"/>
      <c r="D62" s="51"/>
      <c r="E62" s="51"/>
      <c r="F62" s="51"/>
      <c r="G62" s="51"/>
    </row>
    <row r="63" spans="2:7" s="7" customFormat="1" ht="11.25" customHeight="1" x14ac:dyDescent="0.25">
      <c r="B63" s="51"/>
      <c r="C63" s="51"/>
      <c r="D63" s="51"/>
      <c r="E63" s="51"/>
      <c r="F63" s="51"/>
      <c r="G63" s="51"/>
    </row>
    <row r="64" spans="2:7" s="7" customFormat="1" ht="11.25" customHeight="1" x14ac:dyDescent="0.25">
      <c r="B64" s="51"/>
      <c r="C64" s="51"/>
      <c r="D64" s="51"/>
      <c r="E64" s="51"/>
      <c r="F64" s="51"/>
      <c r="G64" s="51"/>
    </row>
    <row r="65" spans="2:7" s="7" customFormat="1" ht="11.25" customHeight="1" x14ac:dyDescent="0.25">
      <c r="B65" s="51"/>
      <c r="C65" s="51"/>
      <c r="D65" s="51"/>
      <c r="E65" s="51"/>
      <c r="F65" s="51"/>
      <c r="G65" s="51"/>
    </row>
    <row r="66" spans="2:7" s="7" customFormat="1" ht="11.25" customHeight="1" x14ac:dyDescent="0.25">
      <c r="B66" s="51"/>
      <c r="C66" s="51"/>
      <c r="D66" s="51"/>
      <c r="E66" s="51"/>
      <c r="F66" s="51"/>
      <c r="G66" s="51"/>
    </row>
    <row r="67" spans="2:7" s="7" customFormat="1" ht="11.25" customHeight="1" x14ac:dyDescent="0.25">
      <c r="B67" s="51"/>
      <c r="C67" s="51"/>
      <c r="D67" s="51"/>
      <c r="E67" s="51"/>
      <c r="F67" s="51"/>
      <c r="G67" s="51"/>
    </row>
    <row r="68" spans="2:7" s="7" customFormat="1" ht="11.25" customHeight="1" x14ac:dyDescent="0.25">
      <c r="B68" s="51"/>
      <c r="C68" s="51"/>
      <c r="D68" s="51"/>
      <c r="E68" s="51"/>
      <c r="F68" s="51"/>
      <c r="G68" s="51"/>
    </row>
    <row r="69" spans="2:7" s="7" customFormat="1" ht="11.25" customHeight="1" x14ac:dyDescent="0.25">
      <c r="B69" s="51"/>
      <c r="C69" s="51"/>
      <c r="D69" s="51"/>
      <c r="E69" s="51"/>
      <c r="F69" s="51"/>
      <c r="G69" s="51"/>
    </row>
    <row r="70" spans="2:7" s="7" customFormat="1" ht="11.25" customHeight="1" x14ac:dyDescent="0.25">
      <c r="B70" s="51"/>
      <c r="C70" s="51"/>
      <c r="D70" s="51"/>
      <c r="E70" s="51"/>
      <c r="F70" s="51"/>
      <c r="G70" s="51"/>
    </row>
    <row r="71" spans="2:7" s="7" customFormat="1" ht="11.25" customHeight="1" x14ac:dyDescent="0.25">
      <c r="B71" s="51"/>
      <c r="C71" s="51"/>
      <c r="D71" s="51"/>
      <c r="E71" s="51"/>
      <c r="F71" s="51"/>
      <c r="G71" s="51"/>
    </row>
    <row r="72" spans="2:7" s="7" customFormat="1" ht="11.25" customHeight="1" x14ac:dyDescent="0.25">
      <c r="B72" s="51"/>
      <c r="C72" s="51"/>
      <c r="D72" s="51"/>
      <c r="E72" s="51"/>
      <c r="F72" s="51"/>
      <c r="G72" s="51"/>
    </row>
    <row r="73" spans="2:7" s="7" customFormat="1" ht="11.25" customHeight="1" x14ac:dyDescent="0.25">
      <c r="B73" s="51"/>
      <c r="C73" s="51"/>
      <c r="D73" s="51"/>
      <c r="E73" s="51"/>
      <c r="F73" s="51"/>
      <c r="G73" s="51"/>
    </row>
    <row r="74" spans="2:7" s="7" customFormat="1" ht="11.25" customHeight="1" x14ac:dyDescent="0.25">
      <c r="B74" s="51"/>
      <c r="C74" s="51"/>
      <c r="D74" s="51"/>
      <c r="E74" s="51"/>
      <c r="F74" s="51"/>
      <c r="G74" s="51"/>
    </row>
    <row r="75" spans="2:7" s="7" customFormat="1" ht="11.25" customHeight="1" x14ac:dyDescent="0.25">
      <c r="B75" s="51"/>
      <c r="C75" s="51"/>
      <c r="D75" s="51"/>
      <c r="E75" s="51"/>
      <c r="F75" s="51"/>
      <c r="G75" s="51"/>
    </row>
    <row r="76" spans="2:7" s="7" customFormat="1" ht="11.25" customHeight="1" x14ac:dyDescent="0.25">
      <c r="B76" s="51"/>
      <c r="C76" s="51"/>
      <c r="D76" s="51"/>
      <c r="E76" s="51"/>
      <c r="F76" s="51"/>
      <c r="G76" s="51"/>
    </row>
    <row r="77" spans="2:7" s="7" customFormat="1" ht="11.25" customHeight="1" x14ac:dyDescent="0.25">
      <c r="B77" s="51"/>
      <c r="C77" s="51"/>
      <c r="D77" s="51"/>
      <c r="E77" s="51"/>
      <c r="F77" s="51"/>
      <c r="G77" s="51"/>
    </row>
    <row r="78" spans="2:7" s="7" customFormat="1" ht="11.25" customHeight="1" x14ac:dyDescent="0.25">
      <c r="B78" s="51"/>
      <c r="C78" s="51"/>
      <c r="D78" s="51"/>
      <c r="E78" s="51"/>
      <c r="F78" s="51"/>
      <c r="G78" s="51"/>
    </row>
    <row r="79" spans="2:7" s="7" customFormat="1" ht="11.25" customHeight="1" x14ac:dyDescent="0.25">
      <c r="B79" s="51"/>
      <c r="C79" s="51"/>
      <c r="D79" s="51"/>
      <c r="E79" s="51"/>
      <c r="F79" s="51"/>
      <c r="G79" s="51"/>
    </row>
    <row r="80" spans="2:7" s="7" customFormat="1" ht="11.25" customHeight="1" x14ac:dyDescent="0.25">
      <c r="B80" s="51"/>
      <c r="C80" s="51"/>
      <c r="D80" s="51"/>
      <c r="E80" s="51"/>
      <c r="F80" s="51"/>
      <c r="G80" s="51"/>
    </row>
    <row r="81" spans="2:7" s="7" customFormat="1" ht="11.25" customHeight="1" x14ac:dyDescent="0.25">
      <c r="B81" s="51"/>
      <c r="C81" s="51"/>
      <c r="D81" s="51"/>
      <c r="E81" s="51"/>
      <c r="F81" s="51"/>
      <c r="G81" s="51"/>
    </row>
    <row r="82" spans="2:7" s="7" customFormat="1" ht="11.25" customHeight="1" x14ac:dyDescent="0.25">
      <c r="B82" s="51"/>
      <c r="C82" s="51"/>
      <c r="D82" s="51"/>
      <c r="E82" s="51"/>
      <c r="F82" s="51"/>
      <c r="G82" s="51"/>
    </row>
    <row r="83" spans="2:7" s="7" customFormat="1" ht="11.25" customHeight="1" x14ac:dyDescent="0.25">
      <c r="B83" s="51"/>
      <c r="C83" s="51"/>
      <c r="D83" s="51"/>
      <c r="E83" s="51"/>
      <c r="F83" s="51"/>
      <c r="G83" s="51"/>
    </row>
    <row r="84" spans="2:7" s="7" customFormat="1" ht="11.25" customHeight="1" x14ac:dyDescent="0.25">
      <c r="B84" s="51"/>
      <c r="C84" s="51"/>
      <c r="D84" s="51"/>
      <c r="E84" s="51"/>
      <c r="F84" s="51"/>
      <c r="G84" s="51"/>
    </row>
    <row r="85" spans="2:7" s="7" customFormat="1" ht="11.25" customHeight="1" x14ac:dyDescent="0.25">
      <c r="B85" s="51"/>
      <c r="C85" s="51"/>
      <c r="D85" s="51"/>
      <c r="E85" s="51"/>
      <c r="F85" s="51"/>
      <c r="G85" s="51"/>
    </row>
    <row r="86" spans="2:7" s="7" customFormat="1" ht="11.25" customHeight="1" x14ac:dyDescent="0.25">
      <c r="B86" s="51"/>
      <c r="C86" s="51"/>
      <c r="D86" s="51"/>
      <c r="E86" s="51"/>
      <c r="F86" s="51"/>
      <c r="G86" s="51"/>
    </row>
    <row r="87" spans="2:7" s="7" customFormat="1" ht="11.25" customHeight="1" x14ac:dyDescent="0.25">
      <c r="B87" s="51"/>
      <c r="C87" s="51"/>
      <c r="D87" s="51"/>
      <c r="E87" s="51"/>
      <c r="F87" s="51"/>
      <c r="G87" s="51"/>
    </row>
    <row r="88" spans="2:7" s="7" customFormat="1" ht="11.25" customHeight="1" x14ac:dyDescent="0.25">
      <c r="B88" s="51"/>
      <c r="C88" s="51"/>
      <c r="D88" s="51"/>
      <c r="E88" s="51"/>
      <c r="F88" s="51"/>
      <c r="G88" s="51"/>
    </row>
    <row r="89" spans="2:7" s="7" customFormat="1" ht="11.25" customHeight="1" x14ac:dyDescent="0.25">
      <c r="B89" s="51"/>
      <c r="C89" s="51"/>
      <c r="D89" s="51"/>
      <c r="E89" s="51"/>
      <c r="F89" s="51"/>
      <c r="G89" s="51"/>
    </row>
    <row r="90" spans="2:7" s="7" customFormat="1" ht="11.25" customHeight="1" x14ac:dyDescent="0.25">
      <c r="B90" s="51"/>
      <c r="C90" s="51"/>
      <c r="D90" s="51"/>
      <c r="E90" s="51"/>
      <c r="F90" s="51"/>
      <c r="G90" s="51"/>
    </row>
    <row r="91" spans="2:7" s="7" customFormat="1" ht="11.25" customHeight="1" x14ac:dyDescent="0.25">
      <c r="B91" s="51"/>
      <c r="C91" s="51"/>
      <c r="D91" s="51"/>
      <c r="E91" s="51"/>
      <c r="F91" s="51"/>
      <c r="G91" s="51"/>
    </row>
    <row r="92" spans="2:7" s="7" customFormat="1" ht="11.25" customHeight="1" x14ac:dyDescent="0.25">
      <c r="B92" s="51"/>
      <c r="C92" s="51"/>
      <c r="D92" s="51"/>
      <c r="E92" s="51"/>
      <c r="F92" s="51"/>
      <c r="G92" s="51"/>
    </row>
    <row r="93" spans="2:7" s="7" customFormat="1" ht="11.25" customHeight="1" x14ac:dyDescent="0.25">
      <c r="B93" s="51"/>
      <c r="C93" s="51"/>
      <c r="D93" s="51"/>
      <c r="E93" s="51"/>
      <c r="F93" s="51"/>
      <c r="G93" s="51"/>
    </row>
    <row r="94" spans="2:7" s="7" customFormat="1" ht="11.25" customHeight="1" x14ac:dyDescent="0.25">
      <c r="B94" s="51"/>
      <c r="C94" s="51"/>
      <c r="D94" s="51"/>
      <c r="E94" s="51"/>
      <c r="F94" s="51"/>
      <c r="G94" s="51"/>
    </row>
    <row r="95" spans="2:7" s="7" customFormat="1" ht="11.25" customHeight="1" x14ac:dyDescent="0.25">
      <c r="B95" s="51"/>
      <c r="C95" s="51"/>
      <c r="D95" s="51"/>
      <c r="E95" s="51"/>
      <c r="F95" s="51"/>
      <c r="G95" s="51"/>
    </row>
    <row r="96" spans="2:7" s="7" customFormat="1" ht="11.25" customHeight="1" x14ac:dyDescent="0.25">
      <c r="B96" s="51"/>
      <c r="C96" s="51"/>
      <c r="D96" s="51"/>
      <c r="E96" s="51"/>
      <c r="F96" s="51"/>
      <c r="G96" s="51"/>
    </row>
    <row r="97" spans="2:7" s="7" customFormat="1" ht="11.25" customHeight="1" x14ac:dyDescent="0.25">
      <c r="B97" s="51"/>
      <c r="C97" s="51"/>
      <c r="D97" s="51"/>
      <c r="E97" s="51"/>
      <c r="F97" s="51"/>
      <c r="G97" s="51"/>
    </row>
    <row r="98" spans="2:7" s="7" customFormat="1" ht="11.25" customHeight="1" x14ac:dyDescent="0.25">
      <c r="B98" s="51"/>
      <c r="C98" s="51"/>
      <c r="D98" s="51"/>
      <c r="E98" s="51"/>
      <c r="F98" s="51"/>
      <c r="G98" s="51"/>
    </row>
    <row r="99" spans="2:7" s="7" customFormat="1" ht="11.25" customHeight="1" x14ac:dyDescent="0.25">
      <c r="B99" s="51"/>
      <c r="C99" s="51"/>
      <c r="D99" s="51"/>
      <c r="E99" s="51"/>
      <c r="F99" s="51"/>
      <c r="G99" s="51"/>
    </row>
    <row r="100" spans="2:7" s="7" customFormat="1" ht="11.25" customHeight="1" x14ac:dyDescent="0.25">
      <c r="B100" s="51"/>
      <c r="C100" s="51"/>
      <c r="D100" s="51"/>
      <c r="E100" s="51"/>
      <c r="F100" s="51"/>
      <c r="G100" s="51"/>
    </row>
    <row r="101" spans="2:7" s="7" customFormat="1" ht="11.25" customHeight="1" x14ac:dyDescent="0.25">
      <c r="B101" s="51"/>
      <c r="C101" s="51"/>
      <c r="D101" s="51"/>
      <c r="E101" s="51"/>
      <c r="F101" s="51"/>
      <c r="G101" s="51"/>
    </row>
    <row r="102" spans="2:7" s="7" customFormat="1" ht="11.25" customHeight="1" x14ac:dyDescent="0.25">
      <c r="B102" s="51"/>
      <c r="C102" s="51"/>
      <c r="D102" s="51"/>
      <c r="E102" s="51"/>
      <c r="F102" s="51"/>
      <c r="G102" s="51"/>
    </row>
    <row r="103" spans="2:7" s="7" customFormat="1" ht="11.25" customHeight="1" x14ac:dyDescent="0.25">
      <c r="B103" s="51"/>
      <c r="C103" s="51"/>
      <c r="D103" s="51"/>
      <c r="E103" s="51"/>
      <c r="F103" s="51"/>
      <c r="G103" s="51"/>
    </row>
    <row r="104" spans="2:7" s="7" customFormat="1" ht="11.25" customHeight="1" x14ac:dyDescent="0.25">
      <c r="B104" s="51"/>
      <c r="C104" s="51"/>
      <c r="D104" s="51"/>
      <c r="E104" s="51"/>
      <c r="F104" s="51"/>
      <c r="G104" s="51"/>
    </row>
    <row r="105" spans="2:7" s="7" customFormat="1" ht="11.25" customHeight="1" x14ac:dyDescent="0.25">
      <c r="B105" s="51"/>
      <c r="C105" s="51"/>
      <c r="D105" s="51"/>
      <c r="E105" s="51"/>
      <c r="F105" s="51"/>
      <c r="G105" s="51"/>
    </row>
    <row r="106" spans="2:7" s="7" customFormat="1" ht="11.25" customHeight="1" x14ac:dyDescent="0.25">
      <c r="B106" s="51"/>
      <c r="C106" s="51"/>
      <c r="D106" s="51"/>
      <c r="E106" s="51"/>
      <c r="F106" s="51"/>
      <c r="G106" s="51"/>
    </row>
    <row r="107" spans="2:7" s="7" customFormat="1" ht="11.25" customHeight="1" x14ac:dyDescent="0.25">
      <c r="B107" s="51"/>
      <c r="C107" s="51"/>
      <c r="D107" s="51"/>
      <c r="E107" s="51"/>
      <c r="F107" s="51"/>
      <c r="G107" s="51"/>
    </row>
    <row r="108" spans="2:7" s="7" customFormat="1" ht="11.25" customHeight="1" x14ac:dyDescent="0.25">
      <c r="B108" s="51"/>
      <c r="C108" s="51"/>
      <c r="D108" s="51"/>
      <c r="E108" s="51"/>
      <c r="F108" s="51"/>
      <c r="G108" s="51"/>
    </row>
    <row r="109" spans="2:7" s="7" customFormat="1" ht="11.25" customHeight="1" x14ac:dyDescent="0.25">
      <c r="B109" s="51"/>
      <c r="C109" s="51"/>
      <c r="D109" s="51"/>
      <c r="E109" s="51"/>
      <c r="F109" s="51"/>
      <c r="G109" s="51"/>
    </row>
    <row r="110" spans="2:7" s="7" customFormat="1" ht="11.25" customHeight="1" x14ac:dyDescent="0.25">
      <c r="B110" s="51"/>
      <c r="C110" s="51"/>
      <c r="D110" s="51"/>
      <c r="E110" s="51"/>
      <c r="F110" s="51"/>
      <c r="G110" s="51"/>
    </row>
    <row r="111" spans="2:7" s="7" customFormat="1" ht="11.25" customHeight="1" x14ac:dyDescent="0.25">
      <c r="B111" s="51"/>
      <c r="C111" s="51"/>
      <c r="D111" s="51"/>
      <c r="E111" s="51"/>
      <c r="F111" s="51"/>
      <c r="G111" s="51"/>
    </row>
    <row r="112" spans="2:7" s="7" customFormat="1" ht="11.25" customHeight="1" x14ac:dyDescent="0.25">
      <c r="B112" s="51"/>
      <c r="C112" s="51"/>
      <c r="D112" s="51"/>
      <c r="E112" s="51"/>
      <c r="F112" s="51"/>
      <c r="G112" s="51"/>
    </row>
    <row r="113" spans="1:7" s="7" customFormat="1" ht="11.25" customHeight="1" x14ac:dyDescent="0.25">
      <c r="B113" s="51"/>
      <c r="C113" s="51"/>
      <c r="D113" s="51"/>
      <c r="E113" s="51"/>
      <c r="F113" s="51"/>
      <c r="G113" s="51"/>
    </row>
    <row r="114" spans="1:7" s="7" customFormat="1" ht="11.25" customHeight="1" x14ac:dyDescent="0.25">
      <c r="B114" s="51"/>
      <c r="C114" s="51"/>
      <c r="D114" s="51"/>
      <c r="E114" s="51"/>
      <c r="F114" s="51"/>
      <c r="G114" s="51"/>
    </row>
    <row r="115" spans="1:7" s="7" customFormat="1" ht="11.25" customHeight="1" x14ac:dyDescent="0.25">
      <c r="B115" s="51"/>
      <c r="C115" s="51"/>
      <c r="D115" s="51"/>
      <c r="E115" s="51"/>
      <c r="F115" s="51"/>
      <c r="G115" s="51"/>
    </row>
    <row r="116" spans="1:7" s="7" customFormat="1" ht="11.25" customHeight="1" x14ac:dyDescent="0.25">
      <c r="B116" s="51"/>
      <c r="C116" s="51"/>
      <c r="D116" s="51"/>
      <c r="E116" s="51"/>
      <c r="F116" s="51"/>
      <c r="G116" s="51"/>
    </row>
    <row r="117" spans="1:7" s="7" customFormat="1" ht="11.25" customHeight="1" x14ac:dyDescent="0.25">
      <c r="B117" s="51"/>
      <c r="C117" s="51"/>
      <c r="D117" s="51"/>
      <c r="E117" s="51"/>
      <c r="F117" s="51"/>
      <c r="G117" s="51"/>
    </row>
    <row r="118" spans="1:7" s="7" customFormat="1" ht="11.25" customHeight="1" x14ac:dyDescent="0.25">
      <c r="B118" s="51"/>
      <c r="C118" s="51"/>
      <c r="D118" s="51"/>
      <c r="E118" s="51"/>
      <c r="F118" s="51"/>
      <c r="G118" s="51"/>
    </row>
    <row r="119" spans="1:7" s="7" customFormat="1" ht="11.25" customHeight="1" x14ac:dyDescent="0.25">
      <c r="B119" s="51"/>
      <c r="C119" s="51"/>
      <c r="D119" s="51"/>
      <c r="E119" s="51"/>
      <c r="F119" s="51"/>
      <c r="G119" s="51"/>
    </row>
    <row r="120" spans="1:7" s="7" customFormat="1" ht="11.25" customHeight="1" x14ac:dyDescent="0.25">
      <c r="B120" s="51"/>
      <c r="C120" s="51"/>
      <c r="D120" s="51"/>
      <c r="E120" s="51"/>
      <c r="F120" s="51"/>
      <c r="G120" s="51"/>
    </row>
    <row r="121" spans="1:7" s="7" customFormat="1" ht="11.25" customHeight="1" x14ac:dyDescent="0.25">
      <c r="B121" s="51"/>
      <c r="C121" s="51"/>
      <c r="D121" s="51"/>
      <c r="E121" s="51"/>
      <c r="F121" s="51"/>
      <c r="G121" s="51"/>
    </row>
    <row r="122" spans="1:7" s="7" customFormat="1" ht="11.25" customHeight="1" x14ac:dyDescent="0.25">
      <c r="B122" s="51"/>
      <c r="C122" s="51"/>
      <c r="D122" s="51"/>
      <c r="E122" s="51"/>
      <c r="F122" s="51"/>
      <c r="G122" s="51"/>
    </row>
    <row r="123" spans="1:7" s="7" customFormat="1" ht="11.25" customHeight="1" x14ac:dyDescent="0.25">
      <c r="B123" s="51"/>
      <c r="C123" s="51"/>
      <c r="D123" s="51"/>
      <c r="E123" s="51"/>
      <c r="F123" s="51"/>
      <c r="G123" s="51"/>
    </row>
    <row r="124" spans="1:7" s="7" customFormat="1" ht="11.25" customHeight="1" x14ac:dyDescent="0.25">
      <c r="B124" s="51"/>
      <c r="C124" s="51"/>
      <c r="D124" s="51"/>
      <c r="E124" s="51"/>
      <c r="F124" s="51"/>
      <c r="G124" s="51"/>
    </row>
    <row r="125" spans="1:7" s="7" customFormat="1" ht="11.25" customHeight="1" x14ac:dyDescent="0.25">
      <c r="B125" s="51"/>
      <c r="C125" s="51"/>
      <c r="D125" s="51"/>
      <c r="E125" s="51"/>
      <c r="F125" s="51"/>
      <c r="G125" s="51"/>
    </row>
    <row r="126" spans="1:7" s="7" customFormat="1" ht="11.25" customHeight="1" x14ac:dyDescent="0.25">
      <c r="B126" s="51"/>
      <c r="C126" s="51"/>
      <c r="D126" s="51"/>
      <c r="E126" s="51"/>
      <c r="F126" s="51"/>
      <c r="G126" s="51"/>
    </row>
    <row r="127" spans="1:7" s="7" customFormat="1" ht="11.25" customHeight="1" x14ac:dyDescent="0.25">
      <c r="B127" s="51"/>
      <c r="C127" s="51"/>
      <c r="D127" s="51"/>
      <c r="E127" s="51"/>
      <c r="F127" s="51"/>
      <c r="G127" s="51"/>
    </row>
    <row r="128" spans="1:7" x14ac:dyDescent="0.35">
      <c r="A128" s="7"/>
    </row>
    <row r="129" spans="1:1" x14ac:dyDescent="0.35">
      <c r="A129" s="7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918F1DC-0CFA-49B0-AD81-BF06565CE20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Summary FS</vt:lpstr>
      <vt:lpstr>EBITDA Reconciliation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Nicolas Hsu</cp:lastModifiedBy>
  <dcterms:created xsi:type="dcterms:W3CDTF">2020-02-26T15:57:15Z</dcterms:created>
  <dcterms:modified xsi:type="dcterms:W3CDTF">2024-02-09T19:20:15Z</dcterms:modified>
</cp:coreProperties>
</file>